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7500" activeTab="0"/>
  </bookViews>
  <sheets>
    <sheet name="Manual" sheetId="1" r:id="rId1"/>
    <sheet name="Changelog" sheetId="2" r:id="rId2"/>
    <sheet name="Motor and VFD Form" sheetId="3" r:id="rId3"/>
    <sheet name="Glossary" sheetId="4" r:id="rId4"/>
  </sheets>
  <definedNames>
    <definedName name="Changelog">'Changelog'!$A$1</definedName>
    <definedName name="Form">'Motor and VFD Form'!$A$1</definedName>
    <definedName name="Glossary">'Glossary'!$A$1</definedName>
    <definedName name="Manual">'Manual'!$A$1</definedName>
    <definedName name="Manual_1">'Manual'!$A$12</definedName>
    <definedName name="Manual_2">'Manual'!$A$18</definedName>
    <definedName name="Manual_3">'Manual'!$A$37</definedName>
    <definedName name="Manual_4">'Manual'!$A$64</definedName>
    <definedName name="_xlnm.Print_Area" localSheetId="3">'Glossary'!$A$1:$B$77</definedName>
    <definedName name="_xlnm.Print_Area" localSheetId="2">'Motor and VFD Form'!$A$2:$V$46</definedName>
  </definedNames>
  <calcPr fullCalcOnLoad="1"/>
</workbook>
</file>

<file path=xl/comments3.xml><?xml version="1.0" encoding="utf-8"?>
<comments xmlns="http://schemas.openxmlformats.org/spreadsheetml/2006/main">
  <authors>
    <author>IKim</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Coincidence Factors, ESF and DSF (as applicable) for motor functions not listed.
</t>
        </r>
        <r>
          <rPr>
            <b/>
            <sz val="10"/>
            <rFont val="Arial"/>
            <family val="2"/>
          </rPr>
          <t xml:space="preserve">
</t>
        </r>
        <r>
          <rPr>
            <u val="single"/>
            <sz val="10"/>
            <rFont val="Arial"/>
            <family val="2"/>
          </rPr>
          <t>CHWP:</t>
        </r>
        <r>
          <rPr>
            <sz val="10"/>
            <rFont val="Arial"/>
            <family val="2"/>
          </rPr>
          <t xml:space="preserve">   Chilled Water Pump
</t>
        </r>
        <r>
          <rPr>
            <u val="single"/>
            <sz val="10"/>
            <rFont val="Arial"/>
            <family val="2"/>
          </rPr>
          <t>HWP:</t>
        </r>
        <r>
          <rPr>
            <sz val="10"/>
            <rFont val="Arial"/>
            <family val="2"/>
          </rPr>
          <t xml:space="preserve">   Heating Hot Water Pump
</t>
        </r>
        <r>
          <rPr>
            <u val="single"/>
            <sz val="10"/>
            <rFont val="Arial"/>
            <family val="2"/>
          </rPr>
          <t>CWP:</t>
        </r>
        <r>
          <rPr>
            <sz val="10"/>
            <rFont val="Arial"/>
            <family val="2"/>
          </rPr>
          <t xml:space="preserve">   Condenser Water Pump
</t>
        </r>
        <r>
          <rPr>
            <u val="single"/>
            <sz val="10"/>
            <rFont val="Arial"/>
            <family val="2"/>
          </rPr>
          <t>HVACF:</t>
        </r>
        <r>
          <rPr>
            <sz val="10"/>
            <rFont val="Arial"/>
            <family val="2"/>
          </rPr>
          <t xml:space="preserve">   HVAC Fan
</t>
        </r>
        <r>
          <rPr>
            <u val="single"/>
            <sz val="10"/>
            <rFont val="Arial"/>
            <family val="2"/>
          </rPr>
          <t>CTF:</t>
        </r>
        <r>
          <rPr>
            <sz val="10"/>
            <rFont val="Arial"/>
            <family val="2"/>
          </rPr>
          <t xml:space="preserve">   Cooling Tower Fan</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M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J10" authorId="0">
      <text>
        <r>
          <rPr>
            <b/>
            <sz val="10"/>
            <rFont val="Arial"/>
            <family val="2"/>
          </rPr>
          <t xml:space="preserve">Motor Horsepower
</t>
        </r>
        <r>
          <rPr>
            <sz val="10"/>
            <rFont val="Arial"/>
            <family val="2"/>
          </rPr>
          <t>Select the rated horsepower of the motor.</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H28" authorId="0">
      <text>
        <r>
          <rPr>
            <b/>
            <sz val="10"/>
            <rFont val="Arial"/>
            <family val="2"/>
          </rPr>
          <t xml:space="preserve">Manufacturer
</t>
        </r>
        <r>
          <rPr>
            <sz val="10"/>
            <rFont val="Arial"/>
            <family val="2"/>
          </rPr>
          <t>Provide the motor manufacturer's name.</t>
        </r>
      </text>
    </comment>
    <comment ref="I28" authorId="0">
      <text>
        <r>
          <rPr>
            <b/>
            <sz val="10"/>
            <rFont val="Arial"/>
            <family val="2"/>
          </rPr>
          <t xml:space="preserve">Model Number
</t>
        </r>
        <r>
          <rPr>
            <sz val="10"/>
            <rFont val="Arial"/>
            <family val="2"/>
          </rPr>
          <t>Provide the motor model number.</t>
        </r>
      </text>
    </comment>
    <comment ref="J28" authorId="0">
      <text>
        <r>
          <rPr>
            <b/>
            <sz val="10"/>
            <rFont val="Arial"/>
            <family val="2"/>
          </rPr>
          <t xml:space="preserve">Motor Horsepower
</t>
        </r>
        <r>
          <rPr>
            <sz val="10"/>
            <rFont val="Arial"/>
            <family val="2"/>
          </rPr>
          <t>Select the rated horsepower of the motor.</t>
        </r>
      </text>
    </comment>
    <comment ref="K28" authorId="0">
      <text>
        <r>
          <rPr>
            <b/>
            <sz val="10"/>
            <rFont val="Arial"/>
            <family val="2"/>
          </rPr>
          <t>Synchronous Speed</t>
        </r>
        <r>
          <rPr>
            <sz val="10"/>
            <rFont val="Arial"/>
            <family val="2"/>
          </rPr>
          <t xml:space="preserve">
Select one of the following: 
1200 RPM = 6-pole
1800 RPM = 4-pole
3600 RPM = 2-pole</t>
        </r>
      </text>
    </comment>
    <comment ref="L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M28" authorId="0">
      <text>
        <r>
          <rPr>
            <b/>
            <sz val="10"/>
            <rFont val="Arial"/>
            <family val="2"/>
          </rPr>
          <t xml:space="preserve">Nominal Efficiency
</t>
        </r>
        <r>
          <rPr>
            <sz val="10"/>
            <rFont val="Arial"/>
            <family val="2"/>
          </rPr>
          <t>Select Motor Horsepower, Synchronous Speed and Enclosure Type to determine nominal efficiency.</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N29"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 xml:space="preserve">ESF
</t>
        </r>
        <r>
          <rPr>
            <sz val="10"/>
            <rFont val="Arial"/>
            <family val="2"/>
          </rPr>
          <t>"Energy Savings Factor" for the VFD. Percentage of energy  consumption by motor when VFD is installed.</t>
        </r>
      </text>
    </comment>
    <comment ref="P11" authorId="0">
      <text>
        <r>
          <rPr>
            <b/>
            <sz val="10"/>
            <rFont val="Arial"/>
            <family val="2"/>
          </rPr>
          <t xml:space="preserve">DSF
</t>
        </r>
        <r>
          <rPr>
            <sz val="10"/>
            <rFont val="Arial"/>
            <family val="2"/>
          </rPr>
          <t>"Demand Savings Factor" for the VFD. Percentage of peak demand consumption by motor when VFD is installed.</t>
        </r>
      </text>
    </comment>
    <comment ref="O29" authorId="0">
      <text>
        <r>
          <rPr>
            <b/>
            <sz val="10"/>
            <rFont val="Arial"/>
            <family val="2"/>
          </rPr>
          <t xml:space="preserve">ESF
</t>
        </r>
        <r>
          <rPr>
            <sz val="10"/>
            <rFont val="Arial"/>
            <family val="2"/>
          </rPr>
          <t>"Energy Savings Factor" for the VFD. Percentage of energy  consumption by motor when VFD is installed.</t>
        </r>
      </text>
    </comment>
    <comment ref="P29" authorId="0">
      <text>
        <r>
          <rPr>
            <b/>
            <sz val="10"/>
            <rFont val="Arial"/>
            <family val="2"/>
          </rPr>
          <t xml:space="preserve">DSF
</t>
        </r>
        <r>
          <rPr>
            <sz val="10"/>
            <rFont val="Arial"/>
            <family val="2"/>
          </rPr>
          <t>"Demand Savings Factor" for the VFD. Percentage of peak demand consumption by motor when VFD is installed.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Coincidence Factors, ESF and DSF (as applicable) for motor functions not listed.
</t>
        </r>
        <r>
          <rPr>
            <b/>
            <sz val="10"/>
            <rFont val="Arial"/>
            <family val="2"/>
          </rPr>
          <t xml:space="preserve">
</t>
        </r>
        <r>
          <rPr>
            <u val="single"/>
            <sz val="10"/>
            <rFont val="Arial"/>
            <family val="2"/>
          </rPr>
          <t>CHWP:</t>
        </r>
        <r>
          <rPr>
            <sz val="10"/>
            <rFont val="Arial"/>
            <family val="2"/>
          </rPr>
          <t xml:space="preserve">   Chilled Water Pump
</t>
        </r>
        <r>
          <rPr>
            <u val="single"/>
            <sz val="10"/>
            <rFont val="Arial"/>
            <family val="2"/>
          </rPr>
          <t>HWP:</t>
        </r>
        <r>
          <rPr>
            <sz val="10"/>
            <rFont val="Arial"/>
            <family val="2"/>
          </rPr>
          <t xml:space="preserve">   Heating Hot Water Pump
</t>
        </r>
        <r>
          <rPr>
            <u val="single"/>
            <sz val="10"/>
            <rFont val="Arial"/>
            <family val="2"/>
          </rPr>
          <t>CWP:</t>
        </r>
        <r>
          <rPr>
            <sz val="10"/>
            <rFont val="Arial"/>
            <family val="2"/>
          </rPr>
          <t xml:space="preserve">   Condenser Water Pump
</t>
        </r>
        <r>
          <rPr>
            <u val="single"/>
            <sz val="10"/>
            <rFont val="Arial"/>
            <family val="2"/>
          </rPr>
          <t>HVACF:</t>
        </r>
        <r>
          <rPr>
            <sz val="10"/>
            <rFont val="Arial"/>
            <family val="2"/>
          </rPr>
          <t xml:space="preserve">   HVAC Fan
</t>
        </r>
        <r>
          <rPr>
            <u val="single"/>
            <sz val="10"/>
            <rFont val="Arial"/>
            <family val="2"/>
          </rPr>
          <t>CTF:</t>
        </r>
        <r>
          <rPr>
            <sz val="10"/>
            <rFont val="Arial"/>
            <family val="2"/>
          </rPr>
          <t xml:space="preserve">   Cooling Tower Fan</t>
        </r>
      </text>
    </comment>
  </commentList>
</comments>
</file>

<file path=xl/sharedStrings.xml><?xml version="1.0" encoding="utf-8"?>
<sst xmlns="http://schemas.openxmlformats.org/spreadsheetml/2006/main" count="474" uniqueCount="196">
  <si>
    <t>Office - Large</t>
  </si>
  <si>
    <t>Office - Small</t>
  </si>
  <si>
    <t>Education - K-12</t>
  </si>
  <si>
    <t>Education - College &amp; University</t>
  </si>
  <si>
    <t>Retail</t>
  </si>
  <si>
    <t>Hospitals &amp; Healthcare - Pumps</t>
  </si>
  <si>
    <t>Hospitals &amp; Healthcare - HVAC</t>
  </si>
  <si>
    <t>Restaurants - Fast Food</t>
  </si>
  <si>
    <t>Restaurants - Sit Down</t>
  </si>
  <si>
    <t>-</t>
  </si>
  <si>
    <t>Complete one copy of this form for each building with a motor or VFD measure</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</si>
  <si>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</si>
  <si>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</si>
  <si>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</si>
  <si>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</si>
  <si>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</si>
  <si>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</si>
  <si>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</si>
  <si>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</si>
  <si>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</si>
  <si>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</si>
  <si>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</si>
  <si>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</si>
  <si>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</si>
  <si>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</si>
  <si>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</si>
  <si>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</si>
  <si>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</si>
  <si>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</si>
  <si>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</si>
  <si>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</si>
  <si>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</si>
  <si>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</si>
  <si>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</si>
  <si>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</si>
  <si>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</si>
  <si>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</si>
  <si>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</si>
  <si>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Motor and Variable Frequency Drive Inventory Form</t>
  </si>
  <si>
    <t>Line Item</t>
  </si>
  <si>
    <t>ex.</t>
  </si>
  <si>
    <t>Total Annual kWh Savings</t>
  </si>
  <si>
    <t>CWP</t>
  </si>
  <si>
    <t>CHWP</t>
  </si>
  <si>
    <t>HWP</t>
  </si>
  <si>
    <t>HVACF</t>
  </si>
  <si>
    <t>CTF</t>
  </si>
  <si>
    <t>VFD</t>
  </si>
  <si>
    <t>No</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</si>
  <si>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</si>
  <si>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</si>
  <si>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</si>
  <si>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</si>
  <si>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</si>
  <si>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</si>
  <si>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</si>
  <si>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</si>
  <si>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</si>
  <si>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</si>
  <si>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</si>
  <si>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</si>
  <si>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</si>
  <si>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</si>
  <si>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</si>
  <si>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</si>
  <si>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</si>
  <si>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</si>
  <si>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Baseline Motor Efficiency</t>
  </si>
  <si>
    <t>Efficient Motor Efficiency</t>
  </si>
  <si>
    <t>Main Lookup Table</t>
  </si>
  <si>
    <t>Facility</t>
  </si>
  <si>
    <t>Concatenate</t>
  </si>
  <si>
    <t>Run Hours</t>
  </si>
  <si>
    <t>Edit</t>
  </si>
  <si>
    <t>Utility:</t>
  </si>
  <si>
    <t>Duquesne Light</t>
  </si>
  <si>
    <t>Met-Ed (FirstEnergy)</t>
  </si>
  <si>
    <t>PECO</t>
  </si>
  <si>
    <t>Penn Power (FirstEnergy)</t>
  </si>
  <si>
    <t>PennElec (FirstEnergy)</t>
  </si>
  <si>
    <t>Utility</t>
  </si>
  <si>
    <t>Zone</t>
  </si>
  <si>
    <t>Zone 1</t>
  </si>
  <si>
    <t>Zone 2</t>
  </si>
  <si>
    <t>Zone 3</t>
  </si>
  <si>
    <t>Facility Types</t>
  </si>
  <si>
    <t>Motor Functions</t>
  </si>
  <si>
    <t>Motor Configuration</t>
  </si>
  <si>
    <t>I. Purpose</t>
  </si>
  <si>
    <t>II. Organization</t>
  </si>
  <si>
    <t>(1) Manual</t>
  </si>
  <si>
    <t>IV. Disclaimer</t>
  </si>
  <si>
    <t>The purpose of the Motor &amp; VFD Audit and Design Tool is two-fold:</t>
  </si>
  <si>
    <t xml:space="preserve">2. To facilitate the calculation of energy savings and demand reduction for motor installations. </t>
  </si>
  <si>
    <t>GLOSSARY</t>
  </si>
  <si>
    <r>
      <rPr>
        <b/>
        <sz val="10"/>
        <rFont val="Arial"/>
        <family val="2"/>
      </rPr>
      <t>Cell C2:</t>
    </r>
    <r>
      <rPr>
        <sz val="10"/>
        <rFont val="Arial"/>
        <family val="2"/>
      </rPr>
      <t xml:space="preserve"> </t>
    </r>
  </si>
  <si>
    <t>"Applicant Name" is the applicant name.</t>
  </si>
  <si>
    <r>
      <rPr>
        <b/>
        <sz val="10"/>
        <rFont val="Arial"/>
        <family val="2"/>
      </rPr>
      <t>Cell C3:</t>
    </r>
    <r>
      <rPr>
        <sz val="10"/>
        <rFont val="Arial"/>
        <family val="2"/>
      </rPr>
      <t xml:space="preserve"> </t>
    </r>
  </si>
  <si>
    <t>"Facility Name" is the facility name.</t>
  </si>
  <si>
    <r>
      <rPr>
        <b/>
        <sz val="10"/>
        <rFont val="Arial"/>
        <family val="2"/>
      </rPr>
      <t>Cell C4:</t>
    </r>
    <r>
      <rPr>
        <sz val="10"/>
        <rFont val="Arial"/>
        <family val="2"/>
      </rPr>
      <t xml:space="preserve"> </t>
    </r>
  </si>
  <si>
    <t>"Facility Type" is the facility classification. The categories are based on the PA TRM. "Other" should be used when no other category is sufficient.</t>
  </si>
  <si>
    <t>Pennsylvania Act 129 Motor and VFD Audit and Design Tool</t>
  </si>
  <si>
    <t>"Line Item" indexes the motors.</t>
  </si>
  <si>
    <t>Column G:</t>
  </si>
  <si>
    <t>"Motor Configuration" is the setup in which the motor operates. For example, a motor may be in a single motor setup, parallel motor setup, a lead-lag setup, or a stand-by setup. Depending on the configuration, the coincidence factor will be changed.</t>
  </si>
  <si>
    <t>Column H:</t>
  </si>
  <si>
    <t>"Manufacturer" is the maker of the motor.</t>
  </si>
  <si>
    <t>"Model Number" is the specific model number of the motor.</t>
  </si>
  <si>
    <t>"Motor Horsepower" is the rated horsepower of the motor.</t>
  </si>
  <si>
    <t>"VFD on Motor" is to indicate the presence or absence of a VFD on the motor. If there is a VFD installed, select "Yes". If there is no VFD installed, select "No".</t>
  </si>
  <si>
    <t>"Synchronous Speed" is the speed at which an induction motor will operate, which depends on the input power frequency and the number of electrical magnetic poles in the motor. Select either 1200 RPM, 1800 RPM, or 3600 RPM from the drop down menu.</t>
  </si>
  <si>
    <t>"ESF" is the Energy Savings Factor for VFDs or the ratio of the motor energy usage with a VFD installed to the motor energy usage without a VFD installed. Motors with no VFD installed have an ESF of "1.00". This value can be looked up based on the facility type and the motor function.</t>
  </si>
  <si>
    <t>"DSF" is the Demand Savings Factor for VFDs or the ratio of the motor peak demand with a VFD installed to the motor peak demand without a VFD installed. Motors with no VFD installed have a DSF of "1.00". This value can be looked up based on the facility type and the motor function.</t>
  </si>
  <si>
    <t>"kW" is the peak demand consumption for one motor in kilowatts.</t>
  </si>
  <si>
    <t>"Operating Hours" is the number of hours that the motor runs in one year. This number is stipulated by building type and motor function.</t>
  </si>
  <si>
    <t>"Annual kWh" is the total annual energy consumption of one motor in kilowatt-hours.</t>
  </si>
  <si>
    <t>"Annual kWh" is the total annual energy consumption of all the motors.</t>
  </si>
  <si>
    <t>"kW" is the peak demand consumption of all the motors.</t>
  </si>
  <si>
    <t>The "Glossary" sheet is a reference for the "Motor and VFD Form" sheet. It defines each of the columns for clarification.</t>
  </si>
  <si>
    <t>Enclosure Type</t>
  </si>
  <si>
    <t>CWP-1</t>
  </si>
  <si>
    <t>The Motor &amp; VFD Audit and Design Tool is organized into 3 sheets.</t>
  </si>
  <si>
    <t>The "Motor &amp; VFD Form" sheet contains the main worksheet that collects all relevant information to calculate energy savings and peak demand reduction. This form follows the conventions and equations described in the PA TRM and facilitates the calculation of gross energy savings for evaluation purposes.</t>
  </si>
  <si>
    <t>Cell K2:</t>
  </si>
  <si>
    <t>Cell C5:</t>
  </si>
  <si>
    <t>Cell C6:</t>
  </si>
  <si>
    <t>Cell K3:</t>
  </si>
  <si>
    <t>Cell K4:</t>
  </si>
  <si>
    <t>Cell K5:</t>
  </si>
  <si>
    <t>"Utility" is the electric distribution company territory where the facility is located.</t>
  </si>
  <si>
    <t>"Date Submitted" is the date at which the application was submitted to the program.</t>
  </si>
  <si>
    <t>"Project Name" is the name of the project.</t>
  </si>
  <si>
    <t>"Survey Completed by (Name)" is the name of the inspector(s) who completed the survey.</t>
  </si>
  <si>
    <t>"Spot Measurements Completed by (Name)" is the name of the inspector(s) who completed the spot measurements.</t>
  </si>
  <si>
    <t>"Date Survey(s) Completed" is the date at which the surveys were completed.</t>
  </si>
  <si>
    <t>"Unique Motor I.D.(s)" is an identifier for each motor.</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</si>
  <si>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</si>
  <si>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</si>
  <si>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</si>
  <si>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</si>
  <si>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</si>
  <si>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</si>
  <si>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</si>
  <si>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</si>
  <si>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</si>
  <si>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</si>
  <si>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</si>
  <si>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</si>
  <si>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</si>
  <si>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</si>
  <si>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</si>
  <si>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</si>
  <si>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</si>
  <si>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</si>
  <si>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</si>
  <si>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"Motor Function" defines the function of the motor or the process served by the motor. There are five pre-defined motor functions: Chilled Water Pump (CHWP), Heating Hot Water Pump (HWP), Condenser Water Pump (CWP), HVAC Supply Fan (HVACF), and Cooling Tower Fan (CTF). All other motor functions must be submitted as a custom measure. The combination of motor function, building type, and utility service territory determines the ESF, DSF, and operating hours (columns O, P and R).</t>
  </si>
  <si>
    <t>"Load Factor" is the ratio between the actual load and the rated load. Motor efficiency curves typically result in motors being most efficient at approximately 75% of the rated load. The default value is 0.75. Variable loaded motors should use custom measure protocols.</t>
  </si>
  <si>
    <t>"Enclosure Type" is the enclosure of the fan which enables the cooling of motor windings. Select "ODP" for Open Drip Proof enclosure or "TEFC" for Totally Enclosed Fan Cooled from the drop down menu.</t>
  </si>
  <si>
    <t>"Nominal Efficiency" is the ratio of the motor shaft output power to the electric input power. This value is determined by NEMA tables of standard and premium efficiency motors based on motor horsepower, motor speed and motor enclosure type.</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</si>
  <si>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</si>
  <si>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</si>
  <si>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</si>
  <si>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</si>
  <si>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</si>
  <si>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Applications where the building type or motor usage group is not listed in Table 6-12 of the TRM</t>
  </si>
  <si>
    <t>* New motor has a different rated horsepower than the existing motor</t>
  </si>
  <si>
    <t>* Change in annual operating hours is anticipated</t>
  </si>
  <si>
    <t>Allegheny Power</t>
  </si>
  <si>
    <t>"Coincidence Factor"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1. Pumps in a duplex or stand-by configuration have a 0.5 coincidence factor to account for the standby condition. Other motor configurations should follow custom protocols to determine the appropriate coincidence factor.</t>
  </si>
  <si>
    <t>"Number of Identical Units" defines the quantity of motors for this particular line item. Motors that are not identical in Manufacturer, Model Number, Motor Function, Motor Configuration, Load Factor, Run Hours, Horsepower, Synchronous Speed, Enclosure Type, or Efficiency must be entered on separate lines.</t>
  </si>
  <si>
    <t>1. To document the pre- and post-installation cases.</t>
  </si>
  <si>
    <t>The "Manual" sheet contains the instruction manual for using the Motor &amp; VFD Audit and Design Tool.</t>
  </si>
  <si>
    <t>The tool contains all information regarding motors and VFDs required for the calculation of savings pursuant to the PA TRM. The use of this tool is encouraged but not required.
Users of the Motor and VFD Audit and Design Tool must complete the "Motor and VFD Form".
The designer must select the appropriate facility type and the utility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</si>
  <si>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Table of Contents:</t>
  </si>
  <si>
    <t>I.  Purpose</t>
  </si>
  <si>
    <t>II.  Organization</t>
  </si>
  <si>
    <t>III.  User Guide</t>
  </si>
  <si>
    <t>III. User Guide</t>
  </si>
  <si>
    <t>IV.  Disclaimer</t>
  </si>
  <si>
    <t>MANUAL</t>
  </si>
  <si>
    <t>Pennsylvania Act 129 Lighting Audit and Design Tool</t>
  </si>
  <si>
    <t xml:space="preserve"> CHANGELOG</t>
  </si>
  <si>
    <t>1. Released with TRM Order in June 2010</t>
  </si>
  <si>
    <t>Version 7 (Effective June 3, 2010)</t>
  </si>
  <si>
    <t>Version 8 (Submitted October 27, 2011. Effective June 1, 2011)</t>
  </si>
  <si>
    <t>1. Created Changelog</t>
  </si>
  <si>
    <t>2. Revised "Manual" and "Glossary" to improve user guide and increase usability</t>
  </si>
  <si>
    <t>3. Revised "Manual" and "Glossary" to reflect new changes to the TRM</t>
  </si>
  <si>
    <t>(2) Changelog</t>
  </si>
  <si>
    <t xml:space="preserve">The "Changelog" sheet provides a brief description of major changes from the previous version. </t>
  </si>
  <si>
    <t>(3) Motor &amp; VFD Form</t>
  </si>
  <si>
    <t>(4) Glossary</t>
  </si>
  <si>
    <t>This document does not modify any requirements of the PA TRM and is provided for convenience only. If any discrepancy between the TRM and this document exist, the TRM should be followed.</t>
  </si>
  <si>
    <t>Installation Date:</t>
  </si>
  <si>
    <t xml:space="preserve">Peak kW </t>
  </si>
  <si>
    <t>Full Load kW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</si>
</sst>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66">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CCC"/>
        <bgColor indexed="64"/>
      </patternFill>
    </fill>
    <fill>
      <patternFill patternType="solid">
        <fgColor rgb="FFCC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4">
    <xf numFmtId="0" fontId="0" fillId="0" borderId="0" xfId="0" applyFont="1" applyAlignment="1">
      <alignment/>
    </xf>
    <xf numFmtId="0" fontId="14" fillId="33" borderId="0" xfId="62" applyFont="1" applyFill="1">
      <alignment/>
      <protection/>
    </xf>
    <xf numFmtId="0" fontId="2" fillId="33" borderId="0" xfId="58" applyFont="1" applyFill="1">
      <alignment/>
      <protection/>
    </xf>
    <xf numFmtId="0" fontId="5" fillId="33" borderId="0" xfId="62" applyFont="1" applyFill="1">
      <alignment/>
      <protection/>
    </xf>
    <xf numFmtId="0" fontId="2" fillId="33" borderId="0" xfId="61" applyFont="1" applyFill="1">
      <alignment/>
      <protection/>
    </xf>
    <xf numFmtId="2" fontId="6" fillId="33" borderId="0" xfId="61" applyNumberFormat="1" applyFont="1" applyFill="1" applyBorder="1" applyAlignment="1">
      <alignment/>
      <protection/>
    </xf>
    <xf numFmtId="0" fontId="7" fillId="33" borderId="0" xfId="61" applyFont="1" applyFill="1">
      <alignment/>
      <protection/>
    </xf>
    <xf numFmtId="0" fontId="7" fillId="33" borderId="0" xfId="62" applyFont="1" applyFill="1">
      <alignment/>
      <protection/>
    </xf>
    <xf numFmtId="0" fontId="7" fillId="33" borderId="0" xfId="62" applyFont="1" applyFill="1" applyBorder="1">
      <alignment/>
      <protection/>
    </xf>
    <xf numFmtId="0" fontId="7" fillId="33" borderId="0" xfId="62" applyFont="1" applyFill="1" applyAlignment="1">
      <alignment horizontal="left"/>
      <protection/>
    </xf>
    <xf numFmtId="0" fontId="7" fillId="33" borderId="0" xfId="62" applyFont="1" applyFill="1" applyBorder="1" applyAlignment="1">
      <alignment horizontal="right"/>
      <protection/>
    </xf>
    <xf numFmtId="0" fontId="9" fillId="33" borderId="0" xfId="61" applyFont="1" applyFill="1" applyBorder="1" applyAlignment="1">
      <alignment horizontal="left" vertical="center"/>
      <protection/>
    </xf>
    <xf numFmtId="0" fontId="10" fillId="33" borderId="0" xfId="61" applyFont="1" applyFill="1" applyAlignment="1">
      <alignment horizontal="left" vertical="center"/>
      <protection/>
    </xf>
    <xf numFmtId="0" fontId="11" fillId="33" borderId="0" xfId="61" applyFont="1" applyFill="1" applyAlignment="1">
      <alignment horizontal="centerContinuous"/>
      <protection/>
    </xf>
    <xf numFmtId="0" fontId="12" fillId="33" borderId="0" xfId="61" applyFont="1" applyFill="1" applyAlignment="1">
      <alignment horizontal="centerContinuous"/>
      <protection/>
    </xf>
    <xf numFmtId="0" fontId="12" fillId="33" borderId="10" xfId="61" applyFont="1" applyFill="1" applyBorder="1" applyAlignment="1">
      <alignment horizontal="centerContinuous"/>
      <protection/>
    </xf>
    <xf numFmtId="0" fontId="12" fillId="33" borderId="11" xfId="61" applyFont="1" applyFill="1" applyBorder="1" applyAlignment="1">
      <alignment horizontal="centerContinuous"/>
      <protection/>
    </xf>
    <xf numFmtId="0" fontId="12" fillId="33" borderId="12" xfId="61" applyFont="1" applyFill="1" applyBorder="1" applyAlignment="1">
      <alignment horizontal="centerContinuous"/>
      <protection/>
    </xf>
    <xf numFmtId="0" fontId="12" fillId="33" borderId="13" xfId="61" applyFont="1" applyFill="1" applyBorder="1" applyAlignment="1">
      <alignment horizontal="centerContinuous" vertical="center"/>
      <protection/>
    </xf>
    <xf numFmtId="0" fontId="12" fillId="33" borderId="14" xfId="61" applyFont="1" applyFill="1" applyBorder="1" applyAlignment="1">
      <alignment horizontal="centerContinuous" vertical="center"/>
      <protection/>
    </xf>
    <xf numFmtId="0" fontId="12" fillId="33" borderId="15" xfId="61" applyFont="1" applyFill="1" applyBorder="1" applyAlignment="1">
      <alignment horizontal="centerContinuous" vertical="center"/>
      <protection/>
    </xf>
    <xf numFmtId="0" fontId="2" fillId="33" borderId="0" xfId="58" applyFont="1" applyFill="1" applyBorder="1">
      <alignment/>
      <protection/>
    </xf>
    <xf numFmtId="0" fontId="2" fillId="33" borderId="16" xfId="58" applyFont="1" applyFill="1" applyBorder="1">
      <alignment/>
      <protection/>
    </xf>
    <xf numFmtId="0" fontId="7" fillId="33" borderId="16" xfId="62" applyFont="1" applyFill="1" applyBorder="1" applyAlignment="1">
      <alignment horizontal="left"/>
      <protection/>
    </xf>
    <xf numFmtId="0" fontId="2" fillId="33" borderId="0" xfId="61" applyFont="1" applyFill="1" applyBorder="1">
      <alignment/>
      <protection/>
    </xf>
    <xf numFmtId="0" fontId="2" fillId="33" borderId="16" xfId="61" applyFont="1" applyFill="1" applyBorder="1">
      <alignment/>
      <protection/>
    </xf>
    <xf numFmtId="0" fontId="8" fillId="33" borderId="16" xfId="62" applyFont="1" applyFill="1" applyBorder="1" applyAlignment="1">
      <alignment horizontal="left"/>
      <protection/>
    </xf>
    <xf numFmtId="0" fontId="7" fillId="33" borderId="11" xfId="62" applyFont="1" applyFill="1" applyBorder="1" applyAlignment="1">
      <alignment horizontal="left"/>
      <protection/>
    </xf>
    <xf numFmtId="0" fontId="2" fillId="33" borderId="11" xfId="61" applyFont="1" applyFill="1" applyBorder="1">
      <alignment/>
      <protection/>
    </xf>
    <xf numFmtId="0" fontId="7" fillId="33" borderId="11" xfId="62" applyFont="1" applyFill="1" applyBorder="1">
      <alignment/>
      <protection/>
    </xf>
    <xf numFmtId="0" fontId="11" fillId="33" borderId="0" xfId="61" applyFont="1" applyFill="1" applyBorder="1" applyAlignment="1">
      <alignment horizontal="left" vertical="center"/>
      <protection/>
    </xf>
    <xf numFmtId="0" fontId="7" fillId="33" borderId="0" xfId="62"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7" xfId="61" applyFont="1" applyFill="1" applyBorder="1" applyAlignment="1" applyProtection="1">
      <alignment horizontal="center"/>
      <protection locked="0"/>
    </xf>
    <xf numFmtId="0" fontId="15" fillId="32" borderId="18" xfId="61" applyFont="1" applyFill="1" applyBorder="1" applyAlignment="1" applyProtection="1">
      <alignment horizontal="center"/>
      <protection locked="0"/>
    </xf>
    <xf numFmtId="0" fontId="7" fillId="32" borderId="19" xfId="61" applyFont="1" applyFill="1" applyBorder="1" applyAlignment="1" applyProtection="1">
      <alignment horizontal="center"/>
      <protection locked="0"/>
    </xf>
    <xf numFmtId="0" fontId="7" fillId="32" borderId="20" xfId="61" applyFont="1" applyFill="1" applyBorder="1" applyAlignment="1" applyProtection="1">
      <alignment horizontal="center"/>
      <protection locked="0"/>
    </xf>
    <xf numFmtId="3" fontId="7" fillId="32" borderId="19" xfId="61" applyNumberFormat="1" applyFont="1" applyFill="1" applyBorder="1" applyAlignment="1" applyProtection="1">
      <alignment horizontal="center"/>
      <protection locked="0"/>
    </xf>
    <xf numFmtId="0" fontId="7" fillId="32" borderId="21" xfId="61" applyFont="1" applyFill="1" applyBorder="1" applyAlignment="1" applyProtection="1">
      <alignment horizontal="center"/>
      <protection locked="0"/>
    </xf>
    <xf numFmtId="0" fontId="7" fillId="33" borderId="16" xfId="58" applyFont="1" applyFill="1" applyBorder="1" applyAlignment="1">
      <alignment horizontal="left"/>
      <protection/>
    </xf>
    <xf numFmtId="0" fontId="7" fillId="33" borderId="16" xfId="60" applyFont="1" applyFill="1" applyBorder="1" applyAlignment="1" applyProtection="1">
      <alignment horizontal="left"/>
      <protection hidden="1"/>
    </xf>
    <xf numFmtId="0" fontId="11" fillId="33" borderId="0" xfId="61" applyFont="1" applyFill="1" applyAlignment="1">
      <alignment horizontal="center"/>
      <protection/>
    </xf>
    <xf numFmtId="2" fontId="7" fillId="32" borderId="19" xfId="61" applyNumberFormat="1" applyFont="1" applyFill="1" applyBorder="1" applyAlignment="1" applyProtection="1">
      <alignment horizontal="center"/>
      <protection locked="0"/>
    </xf>
    <xf numFmtId="1" fontId="7" fillId="32" borderId="19" xfId="61" applyNumberFormat="1" applyFont="1" applyFill="1" applyBorder="1" applyAlignment="1" applyProtection="1">
      <alignment horizontal="center"/>
      <protection locked="0"/>
    </xf>
    <xf numFmtId="0" fontId="2" fillId="33" borderId="0" xfId="58" applyFont="1" applyFill="1" applyBorder="1" applyAlignment="1" applyProtection="1">
      <alignment horizontal="left" indent="1"/>
      <protection locked="0"/>
    </xf>
    <xf numFmtId="0" fontId="2" fillId="34" borderId="19" xfId="58" applyFont="1" applyFill="1" applyBorder="1">
      <alignment/>
      <protection/>
    </xf>
    <xf numFmtId="166" fontId="2" fillId="33" borderId="19" xfId="58" applyNumberFormat="1" applyFont="1" applyFill="1" applyBorder="1" applyAlignment="1">
      <alignment horizontal="center"/>
      <protection/>
    </xf>
    <xf numFmtId="0" fontId="2" fillId="34" borderId="19" xfId="58" applyFont="1" applyFill="1" applyBorder="1" applyAlignment="1">
      <alignment horizontal="center"/>
      <protection/>
    </xf>
    <xf numFmtId="2" fontId="7" fillId="32" borderId="22" xfId="61"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54"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5" borderId="19" xfId="0" applyFont="1" applyFill="1" applyBorder="1" applyAlignment="1">
      <alignment horizontal="left" vertical="center" wrapText="1"/>
    </xf>
    <xf numFmtId="0" fontId="2" fillId="33" borderId="19" xfId="0" applyFont="1" applyFill="1" applyBorder="1" applyAlignment="1">
      <alignment vertical="center" wrapText="1"/>
    </xf>
    <xf numFmtId="0" fontId="2" fillId="33" borderId="18"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23" xfId="0" applyFont="1" applyFill="1" applyBorder="1" applyAlignment="1">
      <alignment horizontal="left" vertical="center" wrapText="1"/>
    </xf>
    <xf numFmtId="0" fontId="0" fillId="33" borderId="0" xfId="0" applyFill="1" applyBorder="1" applyAlignment="1">
      <alignment/>
    </xf>
    <xf numFmtId="0" fontId="20" fillId="33" borderId="23" xfId="0" applyFont="1" applyFill="1" applyBorder="1" applyAlignment="1">
      <alignment horizontal="left" vertical="center"/>
    </xf>
    <xf numFmtId="0" fontId="16" fillId="33" borderId="2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5"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0" borderId="24" xfId="58" applyFont="1" applyFill="1" applyBorder="1">
      <alignment/>
      <protection/>
    </xf>
    <xf numFmtId="0" fontId="16" fillId="35" borderId="19" xfId="0" applyFont="1" applyFill="1" applyBorder="1" applyAlignment="1">
      <alignment horizontal="left" vertical="center" wrapText="1"/>
    </xf>
    <xf numFmtId="0" fontId="16" fillId="35" borderId="19" xfId="0" applyFont="1" applyFill="1" applyBorder="1" applyAlignment="1">
      <alignment vertical="center" wrapText="1"/>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25" xfId="0" applyFont="1" applyFill="1" applyBorder="1" applyAlignment="1" applyProtection="1">
      <alignment/>
      <protection/>
    </xf>
    <xf numFmtId="0" fontId="18" fillId="33" borderId="0" xfId="54" applyFill="1" applyAlignment="1" applyProtection="1">
      <alignment horizontal="left" indent="1"/>
      <protection/>
    </xf>
    <xf numFmtId="0" fontId="16" fillId="33" borderId="25" xfId="0" applyFont="1" applyFill="1" applyBorder="1" applyAlignment="1" applyProtection="1">
      <alignment horizontal="center"/>
      <protection/>
    </xf>
    <xf numFmtId="0" fontId="2" fillId="33" borderId="23" xfId="0" applyFont="1" applyFill="1" applyBorder="1" applyAlignment="1" applyProtection="1">
      <alignment horizontal="left" vertical="top" wrapText="1" indent="2"/>
      <protection/>
    </xf>
    <xf numFmtId="0" fontId="2" fillId="33" borderId="23" xfId="0" applyFont="1" applyFill="1" applyBorder="1" applyAlignment="1" applyProtection="1">
      <alignment horizontal="left" wrapText="1" indent="2"/>
      <protection/>
    </xf>
    <xf numFmtId="0" fontId="2" fillId="33" borderId="23"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60" fillId="33" borderId="0" xfId="0" applyFont="1" applyFill="1" applyAlignment="1">
      <alignment/>
    </xf>
    <xf numFmtId="0" fontId="61" fillId="33" borderId="0" xfId="0" applyFont="1" applyFill="1" applyAlignment="1">
      <alignment/>
    </xf>
    <xf numFmtId="0" fontId="2" fillId="33" borderId="25" xfId="0" applyFont="1" applyFill="1" applyBorder="1" applyAlignment="1" applyProtection="1">
      <alignment vertical="top" wrapText="1"/>
      <protection/>
    </xf>
    <xf numFmtId="0" fontId="15" fillId="15" borderId="26" xfId="58" applyFont="1" applyFill="1" applyBorder="1" applyAlignment="1">
      <alignment horizontal="center"/>
      <protection/>
    </xf>
    <xf numFmtId="0" fontId="15" fillId="15" borderId="27" xfId="58" applyFont="1" applyFill="1" applyBorder="1" applyAlignment="1">
      <alignment horizontal="center"/>
      <protection/>
    </xf>
    <xf numFmtId="0" fontId="7" fillId="15" borderId="20" xfId="58" applyFont="1" applyFill="1" applyBorder="1" applyAlignment="1">
      <alignment horizontal="center"/>
      <protection/>
    </xf>
    <xf numFmtId="0" fontId="15" fillId="15" borderId="14" xfId="61" applyFont="1" applyFill="1" applyBorder="1" applyAlignment="1">
      <alignment horizontal="center"/>
      <protection/>
    </xf>
    <xf numFmtId="0" fontId="15" fillId="15" borderId="28" xfId="61" applyFont="1" applyFill="1" applyBorder="1" applyAlignment="1">
      <alignment horizontal="center"/>
      <protection/>
    </xf>
    <xf numFmtId="1" fontId="15" fillId="15" borderId="28" xfId="61" applyNumberFormat="1" applyFont="1" applyFill="1" applyBorder="1" applyAlignment="1">
      <alignment horizontal="center"/>
      <protection/>
    </xf>
    <xf numFmtId="2" fontId="15" fillId="15" borderId="28" xfId="61" applyNumberFormat="1" applyFont="1" applyFill="1" applyBorder="1" applyAlignment="1">
      <alignment horizontal="center"/>
      <protection/>
    </xf>
    <xf numFmtId="2" fontId="15" fillId="15" borderId="29" xfId="61" applyNumberFormat="1" applyFont="1" applyFill="1" applyBorder="1" applyAlignment="1">
      <alignment horizontal="center"/>
      <protection/>
    </xf>
    <xf numFmtId="2" fontId="15" fillId="15" borderId="30" xfId="61" applyNumberFormat="1" applyFont="1" applyFill="1" applyBorder="1" applyAlignment="1">
      <alignment horizontal="center"/>
      <protection/>
    </xf>
    <xf numFmtId="0" fontId="15" fillId="15" borderId="26" xfId="61" applyFont="1" applyFill="1" applyBorder="1" applyAlignment="1">
      <alignment horizontal="center"/>
      <protection/>
    </xf>
    <xf numFmtId="3" fontId="15" fillId="15" borderId="28" xfId="61" applyNumberFormat="1" applyFont="1" applyFill="1" applyBorder="1" applyAlignment="1">
      <alignment horizontal="center"/>
      <protection/>
    </xf>
    <xf numFmtId="167" fontId="15" fillId="15" borderId="30" xfId="66" applyNumberFormat="1" applyFont="1" applyFill="1" applyBorder="1" applyAlignment="1">
      <alignment horizontal="center"/>
    </xf>
    <xf numFmtId="174" fontId="15" fillId="15" borderId="14" xfId="61" applyNumberFormat="1" applyFont="1" applyFill="1" applyBorder="1" applyAlignment="1">
      <alignment horizontal="center"/>
      <protection/>
    </xf>
    <xf numFmtId="174" fontId="15" fillId="15" borderId="30" xfId="61" applyNumberFormat="1" applyFont="1" applyFill="1" applyBorder="1" applyAlignment="1">
      <alignment horizontal="center"/>
      <protection/>
    </xf>
    <xf numFmtId="168" fontId="7" fillId="15" borderId="20" xfId="61" applyNumberFormat="1" applyFont="1" applyFill="1" applyBorder="1" applyAlignment="1">
      <alignment horizontal="center"/>
      <protection/>
    </xf>
    <xf numFmtId="3" fontId="7" fillId="15" borderId="21" xfId="61" applyNumberFormat="1" applyFont="1" applyFill="1" applyBorder="1" applyAlignment="1">
      <alignment horizontal="center"/>
      <protection/>
    </xf>
    <xf numFmtId="3" fontId="15" fillId="15" borderId="30" xfId="61" applyNumberFormat="1" applyFont="1" applyFill="1" applyBorder="1" applyAlignment="1">
      <alignment horizontal="center"/>
      <protection/>
    </xf>
    <xf numFmtId="169" fontId="15" fillId="15" borderId="26" xfId="44" applyNumberFormat="1" applyFont="1" applyFill="1" applyBorder="1" applyAlignment="1">
      <alignment horizontal="center"/>
    </xf>
    <xf numFmtId="37" fontId="15" fillId="15" borderId="30" xfId="44" applyNumberFormat="1" applyFont="1" applyFill="1" applyBorder="1" applyAlignment="1">
      <alignment horizontal="center"/>
    </xf>
    <xf numFmtId="0" fontId="15" fillId="15" borderId="23" xfId="61" applyFont="1" applyFill="1" applyBorder="1" applyAlignment="1">
      <alignment horizontal="center"/>
      <protection/>
    </xf>
    <xf numFmtId="0" fontId="15" fillId="15" borderId="18" xfId="61" applyFont="1" applyFill="1" applyBorder="1" applyAlignment="1">
      <alignment horizontal="center"/>
      <protection/>
    </xf>
    <xf numFmtId="1" fontId="15" fillId="15" borderId="18" xfId="61" applyNumberFormat="1" applyFont="1" applyFill="1" applyBorder="1" applyAlignment="1">
      <alignment horizontal="center"/>
      <protection/>
    </xf>
    <xf numFmtId="2" fontId="15" fillId="15" borderId="18" xfId="61" applyNumberFormat="1" applyFont="1" applyFill="1" applyBorder="1" applyAlignment="1">
      <alignment horizontal="center"/>
      <protection/>
    </xf>
    <xf numFmtId="2" fontId="15" fillId="15" borderId="31" xfId="61" applyNumberFormat="1" applyFont="1" applyFill="1" applyBorder="1" applyAlignment="1">
      <alignment horizontal="center"/>
      <protection/>
    </xf>
    <xf numFmtId="2" fontId="15" fillId="15" borderId="32" xfId="61" applyNumberFormat="1" applyFont="1" applyFill="1" applyBorder="1" applyAlignment="1">
      <alignment horizontal="center"/>
      <protection/>
    </xf>
    <xf numFmtId="0" fontId="15" fillId="15" borderId="27" xfId="61" applyFont="1" applyFill="1" applyBorder="1" applyAlignment="1">
      <alignment horizontal="center"/>
      <protection/>
    </xf>
    <xf numFmtId="3" fontId="15" fillId="15" borderId="18" xfId="61" applyNumberFormat="1" applyFont="1" applyFill="1" applyBorder="1" applyAlignment="1">
      <alignment horizontal="center"/>
      <protection/>
    </xf>
    <xf numFmtId="167" fontId="15" fillId="15" borderId="32" xfId="66" applyNumberFormat="1" applyFont="1" applyFill="1" applyBorder="1" applyAlignment="1">
      <alignment horizontal="center"/>
    </xf>
    <xf numFmtId="3" fontId="15" fillId="15" borderId="32" xfId="61" applyNumberFormat="1" applyFont="1" applyFill="1" applyBorder="1" applyAlignment="1">
      <alignment horizontal="center"/>
      <protection/>
    </xf>
    <xf numFmtId="168" fontId="15" fillId="15" borderId="27" xfId="61" applyNumberFormat="1" applyFont="1" applyFill="1" applyBorder="1" applyAlignment="1">
      <alignment horizontal="center"/>
      <protection/>
    </xf>
    <xf numFmtId="3" fontId="15" fillId="15" borderId="33" xfId="61" applyNumberFormat="1" applyFont="1" applyFill="1" applyBorder="1" applyAlignment="1">
      <alignment horizontal="center"/>
      <protection/>
    </xf>
    <xf numFmtId="3" fontId="15" fillId="15" borderId="34" xfId="61" applyNumberFormat="1" applyFont="1" applyFill="1" applyBorder="1" applyAlignment="1">
      <alignment horizontal="center"/>
      <protection/>
    </xf>
    <xf numFmtId="169" fontId="15" fillId="15" borderId="27" xfId="44" applyNumberFormat="1" applyFont="1" applyFill="1" applyBorder="1" applyAlignment="1">
      <alignment horizontal="center"/>
    </xf>
    <xf numFmtId="37" fontId="15" fillId="15" borderId="32" xfId="44" applyNumberFormat="1" applyFont="1" applyFill="1" applyBorder="1" applyAlignment="1">
      <alignment horizontal="center"/>
    </xf>
    <xf numFmtId="166" fontId="7" fillId="15" borderId="19" xfId="61" applyNumberFormat="1" applyFont="1" applyFill="1" applyBorder="1" applyAlignment="1" applyProtection="1">
      <alignment horizontal="center"/>
      <protection/>
    </xf>
    <xf numFmtId="166" fontId="7" fillId="15" borderId="34" xfId="61" applyNumberFormat="1" applyFont="1" applyFill="1" applyBorder="1" applyAlignment="1" applyProtection="1">
      <alignment horizontal="center"/>
      <protection/>
    </xf>
    <xf numFmtId="169" fontId="7" fillId="15" borderId="20" xfId="44" applyNumberFormat="1" applyFont="1" applyFill="1" applyBorder="1" applyAlignment="1">
      <alignment horizontal="center"/>
    </xf>
    <xf numFmtId="37" fontId="7" fillId="15" borderId="34" xfId="44" applyNumberFormat="1" applyFont="1" applyFill="1" applyBorder="1" applyAlignment="1">
      <alignment horizontal="center"/>
    </xf>
    <xf numFmtId="37" fontId="7" fillId="15" borderId="35" xfId="44" applyNumberFormat="1" applyFont="1" applyFill="1" applyBorder="1" applyAlignment="1">
      <alignment horizontal="center"/>
    </xf>
    <xf numFmtId="169" fontId="7" fillId="15" borderId="36" xfId="44" applyNumberFormat="1" applyFont="1" applyFill="1" applyBorder="1" applyAlignment="1">
      <alignment horizontal="center"/>
    </xf>
    <xf numFmtId="37" fontId="7" fillId="15" borderId="37" xfId="44" applyNumberFormat="1" applyFont="1" applyFill="1" applyBorder="1" applyAlignment="1">
      <alignment horizontal="center"/>
    </xf>
    <xf numFmtId="167" fontId="7" fillId="15" borderId="34" xfId="66" applyNumberFormat="1" applyFont="1" applyFill="1" applyBorder="1" applyAlignment="1" applyProtection="1">
      <alignment horizontal="center"/>
      <protection/>
    </xf>
    <xf numFmtId="2" fontId="7" fillId="15" borderId="34" xfId="61" applyNumberFormat="1" applyFont="1" applyFill="1" applyBorder="1" applyAlignment="1" applyProtection="1">
      <alignment horizontal="center"/>
      <protection/>
    </xf>
    <xf numFmtId="0" fontId="15" fillId="15" borderId="38" xfId="61" applyFont="1" applyFill="1" applyBorder="1" applyAlignment="1">
      <alignment horizontal="center"/>
      <protection/>
    </xf>
    <xf numFmtId="166" fontId="15" fillId="15" borderId="14" xfId="61" applyNumberFormat="1" applyFont="1" applyFill="1" applyBorder="1" applyAlignment="1">
      <alignment horizontal="center"/>
      <protection/>
    </xf>
    <xf numFmtId="166" fontId="15" fillId="15" borderId="30" xfId="61" applyNumberFormat="1" applyFont="1" applyFill="1" applyBorder="1" applyAlignment="1">
      <alignment horizontal="center"/>
      <protection/>
    </xf>
    <xf numFmtId="168" fontId="7" fillId="15" borderId="27" xfId="61" applyNumberFormat="1" applyFont="1" applyFill="1" applyBorder="1" applyAlignment="1">
      <alignment horizontal="center"/>
      <protection/>
    </xf>
    <xf numFmtId="169" fontId="15" fillId="15" borderId="38" xfId="44" applyNumberFormat="1" applyFont="1" applyFill="1" applyBorder="1" applyAlignment="1">
      <alignment horizontal="center"/>
    </xf>
    <xf numFmtId="0" fontId="15" fillId="15" borderId="33" xfId="61" applyFont="1" applyFill="1" applyBorder="1" applyAlignment="1">
      <alignment horizontal="center"/>
      <protection/>
    </xf>
    <xf numFmtId="0" fontId="15" fillId="15" borderId="32" xfId="61" applyFont="1" applyFill="1" applyBorder="1" applyAlignment="1">
      <alignment horizontal="center"/>
      <protection/>
    </xf>
    <xf numFmtId="169" fontId="15" fillId="15" borderId="33" xfId="44" applyNumberFormat="1" applyFont="1" applyFill="1" applyBorder="1" applyAlignment="1">
      <alignment horizontal="center"/>
    </xf>
    <xf numFmtId="168" fontId="7" fillId="15" borderId="30" xfId="58" applyNumberFormat="1" applyFont="1" applyFill="1" applyBorder="1" applyAlignment="1">
      <alignment horizontal="center"/>
      <protection/>
    </xf>
    <xf numFmtId="3" fontId="7" fillId="15" borderId="35" xfId="58" applyNumberFormat="1" applyFont="1" applyFill="1" applyBorder="1" applyAlignment="1">
      <alignment horizontal="center"/>
      <protection/>
    </xf>
    <xf numFmtId="0" fontId="16" fillId="15" borderId="19" xfId="58" applyFont="1" applyFill="1" applyBorder="1">
      <alignment/>
      <protection/>
    </xf>
    <xf numFmtId="0" fontId="0" fillId="15" borderId="19" xfId="0" applyFill="1" applyBorder="1" applyAlignment="1">
      <alignment vertical="center" wrapText="1"/>
    </xf>
    <xf numFmtId="0" fontId="2" fillId="15" borderId="19" xfId="58" applyFont="1" applyFill="1" applyBorder="1">
      <alignment/>
      <protection/>
    </xf>
    <xf numFmtId="0" fontId="62" fillId="15" borderId="19" xfId="0" applyFont="1" applyFill="1" applyBorder="1" applyAlignment="1">
      <alignment horizontal="center" wrapText="1"/>
    </xf>
    <xf numFmtId="0" fontId="61" fillId="15" borderId="19" xfId="0" applyFont="1" applyFill="1" applyBorder="1" applyAlignment="1">
      <alignment horizontal="center" wrapText="1"/>
    </xf>
    <xf numFmtId="10" fontId="61" fillId="15" borderId="19" xfId="0" applyNumberFormat="1" applyFont="1" applyFill="1" applyBorder="1" applyAlignment="1">
      <alignment horizontal="center" wrapText="1"/>
    </xf>
    <xf numFmtId="0" fontId="0" fillId="15" borderId="19" xfId="0" applyFill="1" applyBorder="1" applyAlignment="1">
      <alignment/>
    </xf>
    <xf numFmtId="1" fontId="2" fillId="15" borderId="19" xfId="58" applyNumberFormat="1" applyFont="1" applyFill="1" applyBorder="1" applyAlignment="1">
      <alignment horizontal="center"/>
      <protection/>
    </xf>
    <xf numFmtId="166" fontId="0" fillId="15" borderId="19" xfId="0" applyNumberFormat="1" applyFill="1" applyBorder="1" applyAlignment="1">
      <alignment horizontal="center"/>
    </xf>
    <xf numFmtId="166" fontId="2" fillId="15" borderId="19" xfId="58" applyNumberFormat="1" applyFont="1" applyFill="1" applyBorder="1" applyAlignment="1">
      <alignment horizontal="center"/>
      <protection/>
    </xf>
    <xf numFmtId="0" fontId="0" fillId="15" borderId="19" xfId="0" applyFill="1" applyBorder="1" applyAlignment="1">
      <alignment vertical="center"/>
    </xf>
    <xf numFmtId="0" fontId="2" fillId="15" borderId="19" xfId="58" applyFont="1" applyFill="1" applyBorder="1" applyAlignment="1">
      <alignment/>
      <protection/>
    </xf>
    <xf numFmtId="0" fontId="2" fillId="15" borderId="19" xfId="58" applyFont="1" applyFill="1" applyBorder="1" applyAlignment="1">
      <alignment horizontal="center"/>
      <protection/>
    </xf>
    <xf numFmtId="0" fontId="63" fillId="15" borderId="19" xfId="0" applyFont="1" applyFill="1" applyBorder="1" applyAlignment="1">
      <alignment horizontal="center" wrapText="1"/>
    </xf>
    <xf numFmtId="0" fontId="64" fillId="15" borderId="19" xfId="0" applyFont="1" applyFill="1" applyBorder="1" applyAlignment="1">
      <alignment horizontal="center" wrapText="1"/>
    </xf>
    <xf numFmtId="10" fontId="64" fillId="15" borderId="19" xfId="0" applyNumberFormat="1" applyFont="1" applyFill="1" applyBorder="1" applyAlignment="1">
      <alignment horizontal="center" wrapText="1"/>
    </xf>
    <xf numFmtId="168" fontId="7" fillId="15" borderId="21" xfId="61" applyNumberFormat="1" applyFont="1" applyFill="1" applyBorder="1" applyAlignment="1">
      <alignment horizontal="center"/>
      <protection/>
    </xf>
    <xf numFmtId="168" fontId="15" fillId="15" borderId="33" xfId="61" applyNumberFormat="1" applyFont="1" applyFill="1" applyBorder="1" applyAlignment="1">
      <alignment horizontal="center"/>
      <protection/>
    </xf>
    <xf numFmtId="0" fontId="7" fillId="15" borderId="39" xfId="58" applyFont="1" applyFill="1" applyBorder="1" applyAlignment="1">
      <alignment horizontal="center"/>
      <protection/>
    </xf>
    <xf numFmtId="0" fontId="7" fillId="32" borderId="24" xfId="61" applyFont="1" applyFill="1" applyBorder="1" applyAlignment="1" applyProtection="1">
      <alignment horizontal="center"/>
      <protection locked="0"/>
    </xf>
    <xf numFmtId="0" fontId="15" fillId="32" borderId="40" xfId="61" applyFont="1" applyFill="1" applyBorder="1" applyAlignment="1" applyProtection="1">
      <alignment horizontal="center"/>
      <protection locked="0"/>
    </xf>
    <xf numFmtId="1" fontId="7" fillId="32" borderId="40" xfId="61" applyNumberFormat="1" applyFont="1" applyFill="1" applyBorder="1" applyAlignment="1" applyProtection="1">
      <alignment horizontal="center"/>
      <protection locked="0"/>
    </xf>
    <xf numFmtId="2" fontId="7" fillId="32" borderId="40" xfId="61" applyNumberFormat="1" applyFont="1" applyFill="1" applyBorder="1" applyAlignment="1" applyProtection="1">
      <alignment horizontal="center"/>
      <protection locked="0"/>
    </xf>
    <xf numFmtId="2" fontId="7" fillId="32" borderId="41" xfId="61" applyNumberFormat="1" applyFont="1" applyFill="1" applyBorder="1" applyAlignment="1" applyProtection="1">
      <alignment horizontal="center"/>
      <protection locked="0"/>
    </xf>
    <xf numFmtId="0" fontId="7" fillId="32" borderId="39" xfId="61" applyFont="1" applyFill="1" applyBorder="1" applyAlignment="1" applyProtection="1">
      <alignment horizontal="center"/>
      <protection locked="0"/>
    </xf>
    <xf numFmtId="0" fontId="7" fillId="32" borderId="40" xfId="61" applyFont="1" applyFill="1" applyBorder="1" applyAlignment="1" applyProtection="1">
      <alignment horizontal="center"/>
      <protection locked="0"/>
    </xf>
    <xf numFmtId="3" fontId="7" fillId="32" borderId="40" xfId="61" applyNumberFormat="1" applyFont="1" applyFill="1" applyBorder="1" applyAlignment="1" applyProtection="1">
      <alignment horizontal="center"/>
      <protection locked="0"/>
    </xf>
    <xf numFmtId="167" fontId="7" fillId="15" borderId="42" xfId="66" applyNumberFormat="1" applyFont="1" applyFill="1" applyBorder="1" applyAlignment="1" applyProtection="1">
      <alignment horizontal="center"/>
      <protection/>
    </xf>
    <xf numFmtId="168" fontId="7" fillId="15" borderId="39" xfId="61" applyNumberFormat="1" applyFont="1" applyFill="1" applyBorder="1" applyAlignment="1">
      <alignment horizontal="center"/>
      <protection/>
    </xf>
    <xf numFmtId="3" fontId="7" fillId="15" borderId="43" xfId="61" applyNumberFormat="1" applyFont="1" applyFill="1" applyBorder="1" applyAlignment="1">
      <alignment horizontal="center"/>
      <protection/>
    </xf>
    <xf numFmtId="3" fontId="15" fillId="15" borderId="42" xfId="61" applyNumberFormat="1" applyFont="1" applyFill="1" applyBorder="1" applyAlignment="1">
      <alignment horizontal="center"/>
      <protection/>
    </xf>
    <xf numFmtId="0" fontId="2" fillId="33" borderId="44" xfId="58" applyFont="1" applyFill="1" applyBorder="1">
      <alignment/>
      <protection/>
    </xf>
    <xf numFmtId="0" fontId="6" fillId="33" borderId="44" xfId="61" applyFont="1" applyFill="1" applyBorder="1" applyAlignment="1" quotePrefix="1">
      <alignment horizontal="right"/>
      <protection/>
    </xf>
    <xf numFmtId="0" fontId="6" fillId="33" borderId="44" xfId="61" applyFont="1" applyFill="1" applyBorder="1" applyAlignment="1" quotePrefix="1">
      <alignment horizontal="left"/>
      <protection/>
    </xf>
    <xf numFmtId="0" fontId="6" fillId="33" borderId="44" xfId="61" applyFont="1" applyFill="1" applyBorder="1" applyAlignment="1">
      <alignment/>
      <protection/>
    </xf>
    <xf numFmtId="0" fontId="6" fillId="33" borderId="45" xfId="61" applyFont="1" applyFill="1" applyBorder="1" applyAlignment="1">
      <alignment/>
      <protection/>
    </xf>
    <xf numFmtId="0" fontId="7" fillId="32" borderId="43" xfId="61" applyFont="1" applyFill="1" applyBorder="1" applyAlignment="1" applyProtection="1">
      <alignment horizontal="center"/>
      <protection locked="0"/>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vertical="top" wrapText="1" indent="1"/>
      <protection/>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2" fillId="33" borderId="46" xfId="61" applyFont="1" applyFill="1" applyBorder="1" applyAlignment="1" quotePrefix="1">
      <alignment horizontal="center" vertical="center" wrapText="1"/>
      <protection/>
    </xf>
    <xf numFmtId="0" fontId="12" fillId="33" borderId="47" xfId="61" applyFont="1" applyFill="1" applyBorder="1" applyAlignment="1" quotePrefix="1">
      <alignment horizontal="center" vertical="center" wrapText="1"/>
      <protection/>
    </xf>
    <xf numFmtId="0" fontId="2" fillId="32" borderId="16" xfId="58" applyFont="1" applyFill="1" applyBorder="1" applyAlignment="1" applyProtection="1">
      <alignment horizontal="left" indent="1"/>
      <protection locked="0"/>
    </xf>
    <xf numFmtId="0" fontId="2" fillId="32" borderId="11" xfId="58" applyFont="1" applyFill="1" applyBorder="1" applyAlignment="1" applyProtection="1">
      <alignment horizontal="left" indent="1"/>
      <protection locked="0"/>
    </xf>
    <xf numFmtId="0" fontId="7" fillId="33" borderId="48" xfId="58" applyFont="1" applyFill="1" applyBorder="1" applyAlignment="1">
      <alignment horizontal="center" vertical="center" wrapText="1"/>
      <protection/>
    </xf>
    <xf numFmtId="0" fontId="7" fillId="33" borderId="47" xfId="58" applyFont="1" applyFill="1" applyBorder="1" applyAlignment="1">
      <alignment horizontal="center" vertical="center" wrapText="1"/>
      <protection/>
    </xf>
    <xf numFmtId="0" fontId="12" fillId="33" borderId="48" xfId="61" applyFont="1" applyFill="1" applyBorder="1" applyAlignment="1" quotePrefix="1">
      <alignment horizontal="center" vertical="center" wrapText="1"/>
      <protection/>
    </xf>
    <xf numFmtId="0" fontId="12" fillId="33" borderId="49" xfId="61" applyFont="1" applyFill="1" applyBorder="1" applyAlignment="1" quotePrefix="1">
      <alignment horizontal="center" vertical="center" wrapText="1"/>
      <protection/>
    </xf>
    <xf numFmtId="0" fontId="12" fillId="33" borderId="50" xfId="61" applyFont="1" applyFill="1" applyBorder="1" applyAlignment="1">
      <alignment horizontal="center" vertical="center" wrapText="1"/>
      <protection/>
    </xf>
    <xf numFmtId="0" fontId="12" fillId="33" borderId="51" xfId="61" applyFont="1" applyFill="1" applyBorder="1" applyAlignment="1">
      <alignment horizontal="center" vertical="center" wrapText="1"/>
      <protection/>
    </xf>
    <xf numFmtId="0" fontId="12" fillId="33" borderId="52" xfId="61" applyFont="1" applyFill="1" applyBorder="1" applyAlignment="1" quotePrefix="1">
      <alignment horizontal="center" vertical="center" wrapText="1"/>
      <protection/>
    </xf>
    <xf numFmtId="0" fontId="7" fillId="33" borderId="53" xfId="58" applyFont="1" applyFill="1" applyBorder="1" applyAlignment="1">
      <alignment horizontal="center" vertical="center" wrapText="1"/>
      <protection/>
    </xf>
    <xf numFmtId="0" fontId="7" fillId="33" borderId="54" xfId="58" applyFont="1" applyFill="1" applyBorder="1" applyAlignment="1">
      <alignment horizontal="center" vertical="center" wrapText="1"/>
      <protection/>
    </xf>
    <xf numFmtId="0" fontId="12" fillId="33" borderId="46" xfId="61" applyFont="1" applyFill="1" applyBorder="1" applyAlignment="1">
      <alignment horizontal="center" vertical="center" wrapText="1"/>
      <protection/>
    </xf>
    <xf numFmtId="0" fontId="7" fillId="33" borderId="13" xfId="58" applyFont="1" applyFill="1" applyBorder="1" applyAlignment="1">
      <alignment horizontal="left" indent="1"/>
      <protection/>
    </xf>
    <xf numFmtId="0" fontId="7" fillId="33" borderId="14" xfId="58" applyFont="1" applyFill="1" applyBorder="1" applyAlignment="1">
      <alignment horizontal="left" indent="1"/>
      <protection/>
    </xf>
    <xf numFmtId="0" fontId="7" fillId="33" borderId="38" xfId="58" applyFont="1" applyFill="1" applyBorder="1" applyAlignment="1">
      <alignment horizontal="left" indent="1"/>
      <protection/>
    </xf>
    <xf numFmtId="0" fontId="7" fillId="33" borderId="55" xfId="58" applyFont="1" applyFill="1" applyBorder="1" applyAlignment="1">
      <alignment horizontal="left" indent="1"/>
      <protection/>
    </xf>
    <xf numFmtId="0" fontId="7" fillId="33" borderId="56" xfId="58" applyFont="1" applyFill="1" applyBorder="1" applyAlignment="1">
      <alignment horizontal="left" indent="1"/>
      <protection/>
    </xf>
    <xf numFmtId="0" fontId="7" fillId="33" borderId="57" xfId="58" applyFont="1" applyFill="1" applyBorder="1" applyAlignment="1">
      <alignment horizontal="left" indent="1"/>
      <protection/>
    </xf>
    <xf numFmtId="0" fontId="12" fillId="33" borderId="48" xfId="61" applyFont="1" applyFill="1" applyBorder="1" applyAlignment="1">
      <alignment horizontal="center" vertical="center" wrapText="1"/>
      <protection/>
    </xf>
    <xf numFmtId="0" fontId="12" fillId="33" borderId="47" xfId="61" applyFont="1" applyFill="1" applyBorder="1" applyAlignment="1">
      <alignment horizontal="center" vertical="center" wrapText="1"/>
      <protection/>
    </xf>
    <xf numFmtId="0" fontId="12" fillId="33" borderId="26" xfId="61" applyFont="1" applyFill="1" applyBorder="1" applyAlignment="1" quotePrefix="1">
      <alignment horizontal="center" vertical="center" wrapText="1"/>
      <protection/>
    </xf>
    <xf numFmtId="0" fontId="12" fillId="33" borderId="20" xfId="61" applyFont="1" applyFill="1" applyBorder="1" applyAlignment="1" quotePrefix="1">
      <alignment horizontal="center" vertical="center" wrapText="1"/>
      <protection/>
    </xf>
    <xf numFmtId="0" fontId="12" fillId="33" borderId="58" xfId="61" applyFont="1" applyFill="1" applyBorder="1" applyAlignment="1" quotePrefix="1">
      <alignment horizontal="center" vertical="center" wrapText="1"/>
      <protection/>
    </xf>
    <xf numFmtId="0" fontId="12" fillId="33" borderId="52" xfId="61" applyFont="1" applyFill="1" applyBorder="1" applyAlignment="1">
      <alignment horizontal="center" vertical="center" wrapText="1"/>
      <protection/>
    </xf>
    <xf numFmtId="0" fontId="12" fillId="33" borderId="54" xfId="61" applyFont="1" applyFill="1" applyBorder="1" applyAlignment="1" quotePrefix="1">
      <alignment horizontal="center" vertical="center" wrapText="1"/>
      <protection/>
    </xf>
    <xf numFmtId="0" fontId="7" fillId="32" borderId="16" xfId="62" applyFont="1" applyFill="1" applyBorder="1" applyAlignment="1" applyProtection="1">
      <alignment horizontal="left" indent="1"/>
      <protection locked="0"/>
    </xf>
    <xf numFmtId="0" fontId="12" fillId="33" borderId="10" xfId="61" applyFont="1" applyFill="1" applyBorder="1" applyAlignment="1">
      <alignment horizontal="center" vertical="center" wrapText="1"/>
      <protection/>
    </xf>
    <xf numFmtId="0" fontId="12" fillId="33" borderId="11" xfId="61" applyFont="1" applyFill="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12" fillId="33" borderId="51" xfId="61" applyFont="1" applyFill="1" applyBorder="1" applyAlignment="1" quotePrefix="1">
      <alignment horizontal="center" vertical="center" wrapText="1"/>
      <protection/>
    </xf>
    <xf numFmtId="0" fontId="12" fillId="33" borderId="50" xfId="61" applyFont="1" applyFill="1" applyBorder="1" applyAlignment="1" quotePrefix="1">
      <alignment horizontal="center" vertical="center" wrapText="1"/>
      <protection/>
    </xf>
    <xf numFmtId="0" fontId="16" fillId="15" borderId="19" xfId="58" applyFont="1" applyFill="1" applyBorder="1" applyAlignment="1">
      <alignment horizontal="center"/>
      <protection/>
    </xf>
    <xf numFmtId="0" fontId="12" fillId="33" borderId="59" xfId="61" applyFont="1" applyFill="1" applyBorder="1" applyAlignment="1">
      <alignment horizontal="center" vertical="center" wrapText="1"/>
      <protection/>
    </xf>
    <xf numFmtId="0" fontId="12" fillId="33" borderId="60" xfId="61" applyFont="1" applyFill="1" applyBorder="1" applyAlignment="1" quotePrefix="1">
      <alignment horizontal="center" vertical="center" wrapText="1"/>
      <protection/>
    </xf>
    <xf numFmtId="0" fontId="12" fillId="33" borderId="61" xfId="61" applyFont="1" applyFill="1" applyBorder="1" applyAlignment="1" quotePrefix="1">
      <alignment horizontal="center" vertical="center" wrapText="1"/>
      <protection/>
    </xf>
    <xf numFmtId="0" fontId="12" fillId="33" borderId="62" xfId="61" applyFont="1" applyFill="1" applyBorder="1" applyAlignment="1" quotePrefix="1">
      <alignment horizontal="center" vertical="center" wrapText="1"/>
      <protection/>
    </xf>
    <xf numFmtId="0" fontId="2" fillId="33" borderId="4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6" fillId="35" borderId="40" xfId="0" applyFont="1" applyFill="1" applyBorder="1" applyAlignment="1">
      <alignment horizontal="left" vertical="center" wrapText="1"/>
    </xf>
    <xf numFmtId="0" fontId="16" fillId="35" borderId="48" xfId="0" applyFont="1" applyFill="1" applyBorder="1" applyAlignment="1">
      <alignment horizontal="left" vertical="center" wrapText="1"/>
    </xf>
    <xf numFmtId="0" fontId="16" fillId="35"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 fillId="35" borderId="48"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5" borderId="40" xfId="0" applyFont="1" applyFill="1" applyBorder="1" applyAlignment="1">
      <alignment horizontal="left" vertical="center" wrapText="1"/>
    </xf>
    <xf numFmtId="0" fontId="16" fillId="35" borderId="19"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PA_CSW TEST" xfId="60"/>
    <cellStyle name="Normal_DPA2" xfId="61"/>
    <cellStyle name="Normal_technology-specific" xfId="62"/>
    <cellStyle name="Note" xfId="63"/>
    <cellStyle name="Output" xfId="64"/>
    <cellStyle name="Percent" xfId="65"/>
    <cellStyle name="Percent 2" xfId="66"/>
    <cellStyle name="Title" xfId="67"/>
    <cellStyle name="Total" xfId="68"/>
    <cellStyle name="Warning Text" xfId="69"/>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68"/>
  <sheetViews>
    <sheetView tabSelected="1" zoomScalePageLayoutView="0" workbookViewId="0" topLeftCell="A1">
      <selection activeCell="A1" sqref="A1"/>
    </sheetView>
  </sheetViews>
  <sheetFormatPr defaultColWidth="9.140625" defaultRowHeight="12.75" customHeight="1"/>
  <cols>
    <col min="1" max="1" width="95.140625" style="56" customWidth="1"/>
    <col min="2" max="16384" width="9.140625" style="32" customWidth="1"/>
  </cols>
  <sheetData>
    <row r="1" ht="18" customHeight="1">
      <c r="A1" s="33" t="s">
        <v>57</v>
      </c>
    </row>
    <row r="2" ht="15.75" customHeight="1">
      <c r="A2" s="34" t="s">
        <v>179</v>
      </c>
    </row>
    <row r="3" ht="12.75" customHeight="1" thickBot="1">
      <c r="A3" s="87"/>
    </row>
    <row r="4" ht="12.75" customHeight="1" thickTop="1">
      <c r="A4" s="35"/>
    </row>
    <row r="5" ht="12.75" customHeight="1">
      <c r="A5" s="35" t="s">
        <v>173</v>
      </c>
    </row>
    <row r="6" ht="12.75" customHeight="1">
      <c r="A6" s="88" t="s">
        <v>174</v>
      </c>
    </row>
    <row r="7" ht="12.75" customHeight="1">
      <c r="A7" s="88" t="s">
        <v>175</v>
      </c>
    </row>
    <row r="8" ht="12.75" customHeight="1">
      <c r="A8" s="88" t="s">
        <v>176</v>
      </c>
    </row>
    <row r="9" ht="12.75" customHeight="1">
      <c r="A9" s="88" t="s">
        <v>178</v>
      </c>
    </row>
    <row r="10" ht="12.75" customHeight="1" thickBot="1">
      <c r="A10" s="89"/>
    </row>
    <row r="11" ht="12.75" customHeight="1" thickTop="1">
      <c r="A11" s="35"/>
    </row>
    <row r="12" ht="12.75" customHeight="1">
      <c r="A12" s="35" t="s">
        <v>88</v>
      </c>
    </row>
    <row r="13" ht="12.75" customHeight="1">
      <c r="A13" s="37" t="s">
        <v>92</v>
      </c>
    </row>
    <row r="14" ht="12.75" customHeight="1">
      <c r="A14" s="85" t="s">
        <v>170</v>
      </c>
    </row>
    <row r="15" ht="12.75" customHeight="1">
      <c r="A15" s="55" t="s">
        <v>93</v>
      </c>
    </row>
    <row r="16" ht="12.75" customHeight="1">
      <c r="A16" s="90"/>
    </row>
    <row r="18" ht="12.75" customHeight="1">
      <c r="A18" s="35" t="s">
        <v>89</v>
      </c>
    </row>
    <row r="19" ht="12.75" customHeight="1">
      <c r="A19" s="57" t="s">
        <v>121</v>
      </c>
    </row>
    <row r="20" ht="12.75" customHeight="1">
      <c r="A20" s="38"/>
    </row>
    <row r="21" ht="12.75" customHeight="1">
      <c r="A21" s="58" t="s">
        <v>90</v>
      </c>
    </row>
    <row r="22" ht="12.75" customHeight="1">
      <c r="A22" s="59" t="s">
        <v>171</v>
      </c>
    </row>
    <row r="23" ht="12.75" customHeight="1">
      <c r="A23" s="59"/>
    </row>
    <row r="24" ht="12.75" customHeight="1">
      <c r="A24" s="58" t="s">
        <v>188</v>
      </c>
    </row>
    <row r="25" ht="12.75" customHeight="1">
      <c r="A25" s="86" t="s">
        <v>189</v>
      </c>
    </row>
    <row r="26" ht="12.75" customHeight="1">
      <c r="A26" s="59"/>
    </row>
    <row r="27" ht="12.75" customHeight="1">
      <c r="A27" s="58" t="s">
        <v>190</v>
      </c>
    </row>
    <row r="28" ht="12.75" customHeight="1">
      <c r="A28" s="189" t="s">
        <v>122</v>
      </c>
    </row>
    <row r="29" ht="12.75" customHeight="1">
      <c r="A29" s="189"/>
    </row>
    <row r="30" ht="12.75" customHeight="1">
      <c r="A30" s="189"/>
    </row>
    <row r="31" ht="12.75" customHeight="1">
      <c r="A31" s="60"/>
    </row>
    <row r="32" ht="12.75" customHeight="1">
      <c r="A32" s="58" t="s">
        <v>191</v>
      </c>
    </row>
    <row r="33" s="62" customFormat="1" ht="12.75" customHeight="1">
      <c r="A33" s="188" t="s">
        <v>118</v>
      </c>
    </row>
    <row r="34" s="72" customFormat="1" ht="12.75" customHeight="1">
      <c r="A34" s="188"/>
    </row>
    <row r="35" ht="12.75" customHeight="1">
      <c r="A35" s="91"/>
    </row>
    <row r="36" ht="12.75" customHeight="1">
      <c r="A36" s="60"/>
    </row>
    <row r="37" ht="12.75" customHeight="1">
      <c r="A37" s="35" t="s">
        <v>177</v>
      </c>
    </row>
    <row r="38" ht="12.75" customHeight="1">
      <c r="A38" s="190" t="s">
        <v>172</v>
      </c>
    </row>
    <row r="39" ht="12.75" customHeight="1">
      <c r="A39" s="190"/>
    </row>
    <row r="40" ht="12.75" customHeight="1">
      <c r="A40" s="190"/>
    </row>
    <row r="41" ht="12.75" customHeight="1">
      <c r="A41" s="190"/>
    </row>
    <row r="42" ht="12.75" customHeight="1">
      <c r="A42" s="190"/>
    </row>
    <row r="43" ht="12.75" customHeight="1">
      <c r="A43" s="190"/>
    </row>
    <row r="44" ht="12.75" customHeight="1">
      <c r="A44" s="190"/>
    </row>
    <row r="45" ht="12.75" customHeight="1">
      <c r="A45" s="190"/>
    </row>
    <row r="46" ht="12.75" customHeight="1">
      <c r="A46" s="190"/>
    </row>
    <row r="47" ht="12.75" customHeight="1">
      <c r="A47" s="190"/>
    </row>
    <row r="48" ht="12.75" customHeight="1">
      <c r="A48" s="190"/>
    </row>
    <row r="49" ht="12.75" customHeight="1">
      <c r="A49" s="190"/>
    </row>
    <row r="50" ht="12.75" customHeight="1">
      <c r="A50" s="190"/>
    </row>
    <row r="51" ht="12.75" customHeight="1">
      <c r="A51" s="190"/>
    </row>
    <row r="52" ht="12.75" customHeight="1">
      <c r="A52" s="190"/>
    </row>
    <row r="53" ht="12.75" customHeight="1">
      <c r="A53" s="36"/>
    </row>
    <row r="54" ht="12.75" customHeight="1">
      <c r="A54" s="84" t="s">
        <v>159</v>
      </c>
    </row>
    <row r="55" ht="12.75" customHeight="1">
      <c r="A55" s="84" t="s">
        <v>160</v>
      </c>
    </row>
    <row r="56" ht="12.75" customHeight="1">
      <c r="A56" s="84" t="s">
        <v>161</v>
      </c>
    </row>
    <row r="57" ht="12.75" customHeight="1">
      <c r="A57" s="84" t="s">
        <v>162</v>
      </c>
    </row>
    <row r="58" ht="12.75" customHeight="1">
      <c r="A58" s="84" t="s">
        <v>163</v>
      </c>
    </row>
    <row r="59" ht="12.75" customHeight="1">
      <c r="A59" s="84" t="s">
        <v>164</v>
      </c>
    </row>
    <row r="60" ht="12.75" customHeight="1">
      <c r="A60" s="84" t="s">
        <v>165</v>
      </c>
    </row>
    <row r="61" ht="12.75" customHeight="1">
      <c r="A61" s="84" t="s">
        <v>166</v>
      </c>
    </row>
    <row r="62" ht="12.75" customHeight="1">
      <c r="A62" s="92"/>
    </row>
    <row r="63" ht="12.75" customHeight="1">
      <c r="A63" s="37"/>
    </row>
    <row r="64" ht="12.75" customHeight="1">
      <c r="A64" s="61" t="s">
        <v>91</v>
      </c>
    </row>
    <row r="65" ht="12.75" customHeight="1">
      <c r="A65" s="190" t="s">
        <v>192</v>
      </c>
    </row>
    <row r="66" ht="12.75" customHeight="1">
      <c r="A66" s="190"/>
    </row>
    <row r="67" ht="12.75" customHeight="1" thickBot="1">
      <c r="A67" s="97"/>
    </row>
    <row r="68" ht="12.75" customHeight="1" thickTop="1">
      <c r="A68" s="36"/>
    </row>
  </sheetData>
  <sheetProtection/>
  <mergeCells count="4">
    <mergeCell ref="A33:A34"/>
    <mergeCell ref="A28:A30"/>
    <mergeCell ref="A38:A52"/>
    <mergeCell ref="A65:A66"/>
  </mergeCells>
  <hyperlinks>
    <hyperlink ref="A21" location="Manual" display="(1) Manual"/>
    <hyperlink ref="A32" location="Glossary" display="(4)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1" sqref="A1:B1"/>
    </sheetView>
  </sheetViews>
  <sheetFormatPr defaultColWidth="9.140625" defaultRowHeight="12.75" customHeight="1"/>
  <cols>
    <col min="1" max="1" width="3.421875" style="95" customWidth="1"/>
    <col min="2" max="2" width="89.00390625" style="95" customWidth="1"/>
    <col min="3" max="16384" width="9.140625" style="95" customWidth="1"/>
  </cols>
  <sheetData>
    <row r="1" spans="1:2" ht="18" customHeight="1">
      <c r="A1" s="191" t="s">
        <v>180</v>
      </c>
      <c r="B1" s="191"/>
    </row>
    <row r="2" spans="1:2" ht="15.75" customHeight="1">
      <c r="A2" s="192" t="s">
        <v>181</v>
      </c>
      <c r="B2" s="192"/>
    </row>
    <row r="4" spans="1:2" ht="12.75" customHeight="1">
      <c r="A4" s="93" t="s">
        <v>183</v>
      </c>
      <c r="B4" s="96"/>
    </row>
    <row r="5" spans="1:2" ht="12.75" customHeight="1">
      <c r="A5" s="96"/>
      <c r="B5" s="96" t="s">
        <v>182</v>
      </c>
    </row>
    <row r="6" spans="1:2" ht="12.75" customHeight="1">
      <c r="A6" s="96"/>
      <c r="B6" s="96"/>
    </row>
    <row r="7" spans="1:2" ht="12.75" customHeight="1">
      <c r="A7" s="93" t="s">
        <v>184</v>
      </c>
      <c r="B7" s="96"/>
    </row>
    <row r="8" spans="1:2" ht="12.75" customHeight="1">
      <c r="A8" s="93"/>
      <c r="B8" s="96" t="s">
        <v>185</v>
      </c>
    </row>
    <row r="9" spans="1:2" ht="12.75" customHeight="1">
      <c r="A9" s="93"/>
      <c r="B9" s="94" t="s">
        <v>186</v>
      </c>
    </row>
    <row r="10" spans="1:2" ht="12.75" customHeight="1">
      <c r="A10" s="93"/>
      <c r="B10" s="94" t="s">
        <v>187</v>
      </c>
    </row>
    <row r="11" spans="1:2" ht="12.75" customHeight="1">
      <c r="A11" s="93"/>
      <c r="B11" s="94"/>
    </row>
    <row r="12" spans="1:2" ht="12.75" customHeight="1">
      <c r="A12" s="96"/>
      <c r="B12" s="94"/>
    </row>
    <row r="13" spans="1:2" ht="12.75" customHeight="1">
      <c r="A13" s="96"/>
      <c r="B13" s="94"/>
    </row>
    <row r="14" spans="1:2" ht="12.75" customHeight="1">
      <c r="A14" s="96"/>
      <c r="B14" s="94"/>
    </row>
    <row r="15" spans="1:2" ht="12.75" customHeight="1">
      <c r="A15" s="96"/>
      <c r="B15" s="94"/>
    </row>
    <row r="16" spans="1:2" ht="12.75" customHeight="1">
      <c r="A16" s="96"/>
      <c r="B16" s="94"/>
    </row>
    <row r="17" spans="1:2" ht="12.75" customHeight="1">
      <c r="A17" s="96"/>
      <c r="B17" s="96"/>
    </row>
    <row r="18" spans="1:2" ht="12.75" customHeight="1">
      <c r="A18" s="96"/>
      <c r="B18" s="96"/>
    </row>
    <row r="19" spans="1:2" ht="12.75" customHeight="1">
      <c r="A19" s="96"/>
      <c r="B19" s="96"/>
    </row>
    <row r="20" spans="1:2" ht="12.75" customHeight="1">
      <c r="A20" s="96"/>
      <c r="B20" s="96"/>
    </row>
    <row r="21" spans="1:2" ht="12.75" customHeight="1">
      <c r="A21" s="96"/>
      <c r="B21" s="96"/>
    </row>
    <row r="22" spans="1:2" ht="12.75" customHeight="1">
      <c r="A22" s="96"/>
      <c r="B22" s="96"/>
    </row>
  </sheetData>
  <sheetProtection/>
  <mergeCells count="2">
    <mergeCell ref="A1:B1"/>
    <mergeCell ref="A2:B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D67"/>
  <sheetViews>
    <sheetView zoomScale="70" zoomScaleNormal="70" zoomScaleSheetLayoutView="100" zoomScalePageLayoutView="0" workbookViewId="0" topLeftCell="A1">
      <selection activeCell="A1" sqref="A1"/>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6" width="12.7109375" style="2" customWidth="1"/>
    <col min="17" max="22" width="15.7109375" style="2" customWidth="1"/>
    <col min="23" max="23" width="12.7109375" style="2" customWidth="1"/>
    <col min="24" max="24" width="9.140625" style="2" customWidth="1"/>
    <col min="25" max="25" width="8.140625" style="2" bestFit="1" customWidth="1"/>
    <col min="26" max="26" width="23.28125" style="2" bestFit="1" customWidth="1"/>
    <col min="27" max="29" width="9.140625" style="2" customWidth="1"/>
    <col min="30" max="34" width="11.7109375" style="2" customWidth="1"/>
    <col min="35" max="35" width="12.57421875" style="2" bestFit="1" customWidth="1"/>
    <col min="36" max="37" width="9.140625" style="2" customWidth="1"/>
    <col min="38" max="42" width="11.7109375" style="2" customWidth="1"/>
    <col min="43" max="43" width="12.57421875" style="2" bestFit="1" customWidth="1"/>
    <col min="44" max="44" width="9.140625" style="2" customWidth="1"/>
    <col min="45" max="46" width="3.7109375" style="2" customWidth="1"/>
    <col min="47" max="47" width="18.28125" style="2" customWidth="1"/>
    <col min="48" max="49" width="9.140625" style="2" customWidth="1"/>
    <col min="50" max="52" width="0" style="2" hidden="1" customWidth="1"/>
    <col min="53" max="53" width="9.140625" style="2" customWidth="1"/>
    <col min="54" max="56" width="0" style="2" hidden="1" customWidth="1"/>
    <col min="57" max="16384" width="9.140625" style="2" customWidth="1"/>
  </cols>
  <sheetData>
    <row r="1" spans="1:22" ht="62.25" customHeight="1">
      <c r="A1" s="1" t="s">
        <v>38</v>
      </c>
      <c r="D1" s="3"/>
      <c r="E1" s="3"/>
      <c r="F1" s="3"/>
      <c r="G1" s="3"/>
      <c r="H1" s="3"/>
      <c r="I1" s="3"/>
      <c r="J1" s="6" t="s">
        <v>37</v>
      </c>
      <c r="K1" s="7"/>
      <c r="L1" s="7" t="s">
        <v>10</v>
      </c>
      <c r="N1" s="7"/>
      <c r="O1" s="7"/>
      <c r="P1" s="4"/>
      <c r="Q1" s="4"/>
      <c r="R1" s="4"/>
      <c r="S1" s="4"/>
      <c r="T1" s="4"/>
      <c r="U1" s="4"/>
      <c r="V1" s="5"/>
    </row>
    <row r="2" spans="1:22" ht="24.75" customHeight="1" thickBot="1">
      <c r="A2" s="23" t="s">
        <v>49</v>
      </c>
      <c r="B2" s="22"/>
      <c r="C2" s="195"/>
      <c r="D2" s="195"/>
      <c r="E2" s="195"/>
      <c r="F2" s="50"/>
      <c r="G2" s="7"/>
      <c r="H2" s="23" t="s">
        <v>11</v>
      </c>
      <c r="I2" s="25"/>
      <c r="J2" s="26"/>
      <c r="K2" s="220"/>
      <c r="L2" s="220"/>
      <c r="M2" s="220"/>
      <c r="N2" s="31"/>
      <c r="O2" s="31"/>
      <c r="T2" s="4"/>
      <c r="U2" s="4"/>
      <c r="V2" s="4"/>
    </row>
    <row r="3" spans="1:22" ht="24.75" customHeight="1" thickBot="1">
      <c r="A3" s="45" t="s">
        <v>50</v>
      </c>
      <c r="B3" s="22"/>
      <c r="C3" s="196"/>
      <c r="D3" s="196"/>
      <c r="E3" s="196"/>
      <c r="F3" s="50"/>
      <c r="G3" s="7"/>
      <c r="H3" s="27" t="s">
        <v>12</v>
      </c>
      <c r="I3" s="28"/>
      <c r="J3" s="28"/>
      <c r="K3" s="220"/>
      <c r="L3" s="220"/>
      <c r="M3" s="220"/>
      <c r="N3" s="31"/>
      <c r="O3" s="31"/>
      <c r="T3" s="4"/>
      <c r="U3" s="4"/>
      <c r="V3" s="4"/>
    </row>
    <row r="4" spans="1:22" ht="24.75" customHeight="1" thickBot="1">
      <c r="A4" s="45" t="s">
        <v>51</v>
      </c>
      <c r="B4" s="22"/>
      <c r="C4" s="196" t="s">
        <v>0</v>
      </c>
      <c r="D4" s="196"/>
      <c r="E4" s="196"/>
      <c r="F4" s="50"/>
      <c r="G4" s="7"/>
      <c r="H4" s="27" t="s">
        <v>13</v>
      </c>
      <c r="I4" s="29"/>
      <c r="J4" s="29"/>
      <c r="K4" s="220"/>
      <c r="L4" s="220"/>
      <c r="M4" s="220"/>
      <c r="N4" s="31"/>
      <c r="O4" s="31"/>
      <c r="T4" s="4"/>
      <c r="U4" s="4"/>
      <c r="V4" s="4"/>
    </row>
    <row r="5" spans="1:20" ht="24.75" customHeight="1" thickBot="1">
      <c r="A5" s="46" t="s">
        <v>74</v>
      </c>
      <c r="B5" s="22"/>
      <c r="C5" s="196" t="s">
        <v>167</v>
      </c>
      <c r="D5" s="196"/>
      <c r="E5" s="196"/>
      <c r="F5" s="50"/>
      <c r="G5" s="8"/>
      <c r="H5" s="27" t="s">
        <v>14</v>
      </c>
      <c r="I5" s="29"/>
      <c r="J5" s="29"/>
      <c r="K5" s="220"/>
      <c r="L5" s="220"/>
      <c r="M5" s="220"/>
      <c r="N5" s="31"/>
      <c r="O5" s="31"/>
      <c r="T5" s="4"/>
    </row>
    <row r="6" spans="1:20" ht="24.75" customHeight="1" thickBot="1">
      <c r="A6" s="46" t="s">
        <v>193</v>
      </c>
      <c r="B6" s="22"/>
      <c r="C6" s="196"/>
      <c r="D6" s="196"/>
      <c r="E6" s="196"/>
      <c r="F6" s="8"/>
      <c r="G6" s="8"/>
      <c r="H6" s="8"/>
      <c r="I6" s="8"/>
      <c r="J6" s="4"/>
      <c r="K6" s="8"/>
      <c r="L6" s="10"/>
      <c r="M6" s="9"/>
      <c r="N6" s="10"/>
      <c r="O6" s="10"/>
      <c r="P6" s="8"/>
      <c r="Q6" s="8"/>
      <c r="R6" s="8"/>
      <c r="S6" s="8"/>
      <c r="T6" s="4"/>
    </row>
    <row r="7" spans="4:20" ht="18.75" customHeight="1">
      <c r="D7" s="10"/>
      <c r="E7" s="8"/>
      <c r="F7" s="8"/>
      <c r="G7" s="8"/>
      <c r="H7" s="8"/>
      <c r="I7" s="8"/>
      <c r="J7" s="4"/>
      <c r="L7" s="21"/>
      <c r="N7" s="21"/>
      <c r="O7" s="21"/>
      <c r="P7" s="21"/>
      <c r="Q7" s="21"/>
      <c r="R7" s="21"/>
      <c r="S7" s="21"/>
      <c r="T7" s="24"/>
    </row>
    <row r="8" spans="1:22" ht="21.75" customHeight="1" thickBot="1">
      <c r="A8" s="30" t="s">
        <v>55</v>
      </c>
      <c r="D8" s="11"/>
      <c r="E8" s="11"/>
      <c r="F8" s="11"/>
      <c r="G8" s="11"/>
      <c r="H8" s="11"/>
      <c r="I8" s="11"/>
      <c r="J8" s="12"/>
      <c r="K8" s="13"/>
      <c r="L8" s="13"/>
      <c r="M8" s="47"/>
      <c r="N8" s="13"/>
      <c r="O8" s="13"/>
      <c r="P8" s="13"/>
      <c r="Q8" s="13"/>
      <c r="R8" s="13"/>
      <c r="S8" s="13"/>
      <c r="T8" s="13"/>
      <c r="U8" s="13"/>
      <c r="V8" s="13"/>
    </row>
    <row r="9" spans="2:22" ht="21.75" customHeight="1" thickBot="1">
      <c r="B9" s="14"/>
      <c r="C9" s="14"/>
      <c r="D9" s="14"/>
      <c r="E9" s="14"/>
      <c r="F9" s="14"/>
      <c r="G9" s="14"/>
      <c r="H9" s="15" t="s">
        <v>15</v>
      </c>
      <c r="I9" s="16"/>
      <c r="J9" s="16"/>
      <c r="K9" s="16"/>
      <c r="L9" s="17"/>
      <c r="M9" s="16"/>
      <c r="N9" s="15" t="s">
        <v>16</v>
      </c>
      <c r="O9" s="15"/>
      <c r="P9" s="15"/>
      <c r="Q9" s="15"/>
      <c r="R9" s="16"/>
      <c r="S9" s="16"/>
      <c r="T9" s="16"/>
      <c r="U9" s="16"/>
      <c r="V9" s="17"/>
    </row>
    <row r="10" spans="1:22" ht="21.75" customHeight="1" thickBot="1">
      <c r="A10" s="215" t="s">
        <v>39</v>
      </c>
      <c r="B10" s="228" t="s">
        <v>17</v>
      </c>
      <c r="C10" s="193" t="s">
        <v>33</v>
      </c>
      <c r="D10" s="193" t="s">
        <v>18</v>
      </c>
      <c r="E10" s="193" t="s">
        <v>19</v>
      </c>
      <c r="F10" s="206" t="s">
        <v>87</v>
      </c>
      <c r="G10" s="200" t="s">
        <v>66</v>
      </c>
      <c r="H10" s="203" t="s">
        <v>20</v>
      </c>
      <c r="I10" s="193" t="s">
        <v>21</v>
      </c>
      <c r="J10" s="193" t="s">
        <v>22</v>
      </c>
      <c r="K10" s="193" t="s">
        <v>24</v>
      </c>
      <c r="L10" s="193" t="s">
        <v>119</v>
      </c>
      <c r="M10" s="200" t="s">
        <v>23</v>
      </c>
      <c r="N10" s="221" t="s">
        <v>47</v>
      </c>
      <c r="O10" s="222"/>
      <c r="P10" s="223"/>
      <c r="Q10" s="18" t="s">
        <v>25</v>
      </c>
      <c r="R10" s="19"/>
      <c r="S10" s="19"/>
      <c r="T10" s="19"/>
      <c r="U10" s="18" t="s">
        <v>26</v>
      </c>
      <c r="V10" s="20"/>
    </row>
    <row r="11" spans="1:45" ht="21.75" customHeight="1">
      <c r="A11" s="216"/>
      <c r="B11" s="229"/>
      <c r="C11" s="199"/>
      <c r="D11" s="197"/>
      <c r="E11" s="213"/>
      <c r="F11" s="199"/>
      <c r="G11" s="201"/>
      <c r="H11" s="204"/>
      <c r="I11" s="197"/>
      <c r="J11" s="197"/>
      <c r="K11" s="199"/>
      <c r="L11" s="199"/>
      <c r="M11" s="225"/>
      <c r="N11" s="218" t="s">
        <v>54</v>
      </c>
      <c r="O11" s="206" t="s">
        <v>52</v>
      </c>
      <c r="P11" s="206" t="s">
        <v>53</v>
      </c>
      <c r="Q11" s="203" t="s">
        <v>195</v>
      </c>
      <c r="R11" s="193" t="s">
        <v>194</v>
      </c>
      <c r="S11" s="193" t="s">
        <v>27</v>
      </c>
      <c r="T11" s="200" t="s">
        <v>28</v>
      </c>
      <c r="U11" s="203" t="s">
        <v>194</v>
      </c>
      <c r="V11" s="200" t="s">
        <v>28</v>
      </c>
      <c r="AC11" s="2" t="s">
        <v>67</v>
      </c>
      <c r="AK11" s="2" t="s">
        <v>68</v>
      </c>
      <c r="AS11" s="2" t="s">
        <v>69</v>
      </c>
    </row>
    <row r="12" spans="1:56" ht="21.75" customHeight="1" thickBot="1">
      <c r="A12" s="217"/>
      <c r="B12" s="230"/>
      <c r="C12" s="194"/>
      <c r="D12" s="198"/>
      <c r="E12" s="214"/>
      <c r="F12" s="194"/>
      <c r="G12" s="202"/>
      <c r="H12" s="205"/>
      <c r="I12" s="198"/>
      <c r="J12" s="198"/>
      <c r="K12" s="194"/>
      <c r="L12" s="194"/>
      <c r="M12" s="224"/>
      <c r="N12" s="219"/>
      <c r="O12" s="214"/>
      <c r="P12" s="214"/>
      <c r="Q12" s="219"/>
      <c r="R12" s="194"/>
      <c r="S12" s="194"/>
      <c r="T12" s="224"/>
      <c r="U12" s="219"/>
      <c r="V12" s="224"/>
      <c r="AA12" s="21"/>
      <c r="AB12" s="21"/>
      <c r="AW12" s="226" t="s">
        <v>52</v>
      </c>
      <c r="AX12" s="226"/>
      <c r="AY12" s="226"/>
      <c r="AZ12" s="226"/>
      <c r="BA12" s="226" t="s">
        <v>53</v>
      </c>
      <c r="BB12" s="226"/>
      <c r="BC12" s="226"/>
      <c r="BD12" s="226"/>
    </row>
    <row r="13" spans="1:56" ht="15.75" customHeight="1">
      <c r="A13" s="98" t="s">
        <v>40</v>
      </c>
      <c r="B13" s="101" t="s">
        <v>120</v>
      </c>
      <c r="C13" s="102" t="s">
        <v>42</v>
      </c>
      <c r="D13" s="103">
        <v>2</v>
      </c>
      <c r="E13" s="104">
        <v>0.75</v>
      </c>
      <c r="F13" s="105" t="s">
        <v>35</v>
      </c>
      <c r="G13" s="106">
        <v>1</v>
      </c>
      <c r="H13" s="107" t="s">
        <v>29</v>
      </c>
      <c r="I13" s="102">
        <v>10000</v>
      </c>
      <c r="J13" s="102">
        <v>50</v>
      </c>
      <c r="K13" s="108">
        <v>1800</v>
      </c>
      <c r="L13" s="102" t="s">
        <v>30</v>
      </c>
      <c r="M13" s="109">
        <v>0.93</v>
      </c>
      <c r="N13" s="107" t="s">
        <v>48</v>
      </c>
      <c r="O13" s="110">
        <v>1</v>
      </c>
      <c r="P13" s="111">
        <v>1</v>
      </c>
      <c r="Q13" s="112">
        <v>30.1</v>
      </c>
      <c r="R13" s="167">
        <v>30.1</v>
      </c>
      <c r="S13" s="113">
        <v>3801</v>
      </c>
      <c r="T13" s="114">
        <v>114410</v>
      </c>
      <c r="U13" s="115">
        <v>60.2</v>
      </c>
      <c r="V13" s="116">
        <v>228820</v>
      </c>
      <c r="Z13" s="151" t="s">
        <v>85</v>
      </c>
      <c r="AB13" s="21"/>
      <c r="AC13" s="154" t="s">
        <v>65</v>
      </c>
      <c r="AD13" s="154" t="s">
        <v>59</v>
      </c>
      <c r="AE13" s="154" t="s">
        <v>60</v>
      </c>
      <c r="AF13" s="154" t="s">
        <v>61</v>
      </c>
      <c r="AG13" s="154" t="s">
        <v>62</v>
      </c>
      <c r="AH13" s="154" t="s">
        <v>63</v>
      </c>
      <c r="AI13" s="154" t="s">
        <v>64</v>
      </c>
      <c r="AK13" s="164" t="s">
        <v>65</v>
      </c>
      <c r="AL13" s="164" t="s">
        <v>59</v>
      </c>
      <c r="AM13" s="164" t="s">
        <v>60</v>
      </c>
      <c r="AN13" s="164" t="s">
        <v>61</v>
      </c>
      <c r="AO13" s="164" t="s">
        <v>62</v>
      </c>
      <c r="AP13" s="164" t="s">
        <v>63</v>
      </c>
      <c r="AQ13" s="164" t="s">
        <v>64</v>
      </c>
      <c r="AS13" s="151" t="s">
        <v>70</v>
      </c>
      <c r="AT13" s="151" t="s">
        <v>33</v>
      </c>
      <c r="AU13" s="151" t="s">
        <v>71</v>
      </c>
      <c r="AV13" s="151" t="s">
        <v>72</v>
      </c>
      <c r="AW13" s="151" t="s">
        <v>52</v>
      </c>
      <c r="AX13" s="151" t="s">
        <v>82</v>
      </c>
      <c r="AY13" s="151" t="s">
        <v>83</v>
      </c>
      <c r="AZ13" s="151" t="s">
        <v>84</v>
      </c>
      <c r="BA13" s="151" t="s">
        <v>53</v>
      </c>
      <c r="BB13" s="51" t="s">
        <v>82</v>
      </c>
      <c r="BC13" s="51" t="s">
        <v>83</v>
      </c>
      <c r="BD13" s="51" t="s">
        <v>84</v>
      </c>
    </row>
    <row r="14" spans="1:56" ht="15.75" customHeight="1">
      <c r="A14" s="99"/>
      <c r="B14" s="117"/>
      <c r="C14" s="118"/>
      <c r="D14" s="119"/>
      <c r="E14" s="120"/>
      <c r="F14" s="121"/>
      <c r="G14" s="122"/>
      <c r="H14" s="123"/>
      <c r="I14" s="118"/>
      <c r="J14" s="118"/>
      <c r="K14" s="124"/>
      <c r="L14" s="118"/>
      <c r="M14" s="125"/>
      <c r="N14" s="123"/>
      <c r="O14" s="117"/>
      <c r="P14" s="126"/>
      <c r="Q14" s="127"/>
      <c r="R14" s="168"/>
      <c r="S14" s="128"/>
      <c r="T14" s="129"/>
      <c r="U14" s="130"/>
      <c r="V14" s="131"/>
      <c r="Z14" s="152" t="s">
        <v>0</v>
      </c>
      <c r="AB14" s="21"/>
      <c r="AC14" s="155">
        <v>1</v>
      </c>
      <c r="AD14" s="156">
        <v>0.8</v>
      </c>
      <c r="AE14" s="156">
        <v>0.825</v>
      </c>
      <c r="AF14" s="156">
        <v>0.755</v>
      </c>
      <c r="AG14" s="156">
        <v>0.8</v>
      </c>
      <c r="AH14" s="156">
        <v>0.825</v>
      </c>
      <c r="AI14" s="156">
        <v>0.755</v>
      </c>
      <c r="AK14" s="165">
        <v>1</v>
      </c>
      <c r="AL14" s="166">
        <v>0.825</v>
      </c>
      <c r="AM14" s="166">
        <v>0.855</v>
      </c>
      <c r="AN14" s="166">
        <v>0.77</v>
      </c>
      <c r="AO14" s="166">
        <v>0.825</v>
      </c>
      <c r="AP14" s="166">
        <v>0.855</v>
      </c>
      <c r="AQ14" s="166">
        <v>0.77</v>
      </c>
      <c r="AS14" s="152" t="s">
        <v>0</v>
      </c>
      <c r="AT14" s="157" t="s">
        <v>43</v>
      </c>
      <c r="AU14" s="153" t="str">
        <f>CONCATENATE(AS14,AT14)</f>
        <v>Office - LargeCHWP</v>
      </c>
      <c r="AV14" s="158">
        <v>1610</v>
      </c>
      <c r="AW14" s="159">
        <f aca="true" ca="1" t="shared" si="0" ref="AW14:AW58">OFFSET(AW13,1,VLOOKUP($C$5,$Z$33:$AA$39,2,0),1,1)</f>
        <v>0.283</v>
      </c>
      <c r="AX14" s="160">
        <v>0.305</v>
      </c>
      <c r="AY14" s="160">
        <v>0.283</v>
      </c>
      <c r="AZ14" s="160">
        <v>0.282</v>
      </c>
      <c r="BA14" s="159">
        <f aca="true" ca="1" t="shared" si="1" ref="BA14:BA58">OFFSET(BA13,1,VLOOKUP($C$5,$Z$33:$AA$39,2,0),1,1)</f>
        <v>0.596</v>
      </c>
      <c r="BB14" s="52">
        <v>0.792</v>
      </c>
      <c r="BC14" s="52">
        <v>0.596</v>
      </c>
      <c r="BD14" s="52">
        <v>0.548</v>
      </c>
    </row>
    <row r="15" spans="1:56" ht="15.75" customHeight="1">
      <c r="A15" s="100">
        <v>1</v>
      </c>
      <c r="B15" s="39"/>
      <c r="C15" s="40"/>
      <c r="D15" s="49"/>
      <c r="E15" s="48"/>
      <c r="F15" s="54"/>
      <c r="G15" s="140">
        <f>IF($C15="HWP",0,IF(F15="Duplex",0.37,IF(F15="Single",0.74,"")))</f>
      </c>
      <c r="H15" s="42"/>
      <c r="I15" s="41"/>
      <c r="J15" s="41"/>
      <c r="K15" s="43"/>
      <c r="L15" s="41"/>
      <c r="M15" s="139">
        <f>IF(OR(J15="",K15="",L15=""),"",INDEX($AD$14:$AI$32,MATCH(J15,$AC$14:$AC$32,0),MATCH(CONCATENATE(L15,K15),$AD$13:$AI$13,0)))</f>
      </c>
      <c r="N15" s="42"/>
      <c r="O15" s="132">
        <f>IF($N15="","",IF($N15="No",1,VLOOKUP(CONCATENATE($C$4,$C$15),$AU$14:$BD$67,3,0)))</f>
      </c>
      <c r="P15" s="133">
        <f>IF($N15="","",IF($N15="No",1,VLOOKUP(CONCATENATE($C$4,$C$15),$AU$14:$BD$67,7,0)))</f>
      </c>
      <c r="Q15" s="112">
        <f>IF(OR(N15="",M15=""),"",J15*0.746*E15*P15/M15)</f>
      </c>
      <c r="R15" s="167">
        <f>IF($Q15="","",Q15*G15)</f>
      </c>
      <c r="S15" s="113">
        <f>IF($Q15="","",VLOOKUP(CONCATENATE($C$4,$C15),$AU$14:$BD$67,2,0))</f>
      </c>
      <c r="T15" s="129">
        <f>IF(S15="","",Q15*S15*O15)</f>
      </c>
      <c r="U15" s="134">
        <f aca="true" t="shared" si="2" ref="U15:U24">IF(R15="","",D15*R15)</f>
      </c>
      <c r="V15" s="135">
        <f aca="true" t="shared" si="3" ref="V15:V24">IF(Q15="","",D15*T15)</f>
      </c>
      <c r="Z15" s="152" t="s">
        <v>1</v>
      </c>
      <c r="AB15" s="21"/>
      <c r="AC15" s="155">
        <v>1.5</v>
      </c>
      <c r="AD15" s="156">
        <v>0.84</v>
      </c>
      <c r="AE15" s="156">
        <v>0.84</v>
      </c>
      <c r="AF15" s="156">
        <v>0.825</v>
      </c>
      <c r="AG15" s="156">
        <v>0.855</v>
      </c>
      <c r="AH15" s="156">
        <v>0.84</v>
      </c>
      <c r="AI15" s="156">
        <v>0.825</v>
      </c>
      <c r="AK15" s="165">
        <v>1.5</v>
      </c>
      <c r="AL15" s="166">
        <v>0.865</v>
      </c>
      <c r="AM15" s="166">
        <v>0.865</v>
      </c>
      <c r="AN15" s="166">
        <v>0.84</v>
      </c>
      <c r="AO15" s="166">
        <v>0.875</v>
      </c>
      <c r="AP15" s="166">
        <v>0.865</v>
      </c>
      <c r="AQ15" s="166">
        <v>0.84</v>
      </c>
      <c r="AS15" s="152" t="s">
        <v>0</v>
      </c>
      <c r="AT15" s="157" t="s">
        <v>44</v>
      </c>
      <c r="AU15" s="153" t="str">
        <f aca="true" t="shared" si="4" ref="AU15:AU67">CONCATENATE(AS15,AT15)</f>
        <v>Office - LargeHWP</v>
      </c>
      <c r="AV15" s="158">
        <v>4959</v>
      </c>
      <c r="AW15" s="159">
        <f ca="1" t="shared" si="0"/>
        <v>0.278</v>
      </c>
      <c r="AX15" s="160">
        <v>0.321</v>
      </c>
      <c r="AY15" s="160">
        <v>0.278</v>
      </c>
      <c r="AZ15" s="160">
        <v>0.275</v>
      </c>
      <c r="BA15" s="159">
        <f ca="1" t="shared" si="1"/>
        <v>1</v>
      </c>
      <c r="BB15" s="52">
        <v>1</v>
      </c>
      <c r="BC15" s="52">
        <v>1</v>
      </c>
      <c r="BD15" s="52">
        <v>1</v>
      </c>
    </row>
    <row r="16" spans="1:56" ht="15.75" customHeight="1">
      <c r="A16" s="100">
        <v>2</v>
      </c>
      <c r="B16" s="39"/>
      <c r="C16" s="40"/>
      <c r="D16" s="49"/>
      <c r="E16" s="48"/>
      <c r="F16" s="54"/>
      <c r="G16" s="140">
        <f aca="true" t="shared" si="5" ref="G16:G24">IF($C16="HWP",0,IF(F16="Duplex",0.37,IF(F16="Single",0.74,"")))</f>
      </c>
      <c r="H16" s="42"/>
      <c r="I16" s="41"/>
      <c r="J16" s="41"/>
      <c r="K16" s="43"/>
      <c r="L16" s="41"/>
      <c r="M16" s="139">
        <f aca="true" t="shared" si="6" ref="M16:M24">IF(OR(J16="",K16="",L16=""),"",INDEX($AD$14:$AI$32,MATCH(J16,$AC$14:$AC$32,0),MATCH(CONCATENATE(L16,K16),$AD$13:$AI$13,0)))</f>
      </c>
      <c r="N16" s="42"/>
      <c r="O16" s="132">
        <f aca="true" t="shared" si="7" ref="O16:O24">IF($N16="","",IF($N16="No",1,VLOOKUP(CONCATENATE($C$4,$C$15),$AU$14:$BD$67,3,0)))</f>
      </c>
      <c r="P16" s="133">
        <f aca="true" t="shared" si="8" ref="P16:P24">IF($N16="","",IF($N16="No",1,VLOOKUP(CONCATENATE($C$4,$C$15),$AU$14:$BD$67,7,0)))</f>
      </c>
      <c r="Q16" s="112">
        <f aca="true" t="shared" si="9" ref="Q16:Q24">IF(OR(N16="",M16=""),"",J16*0.746*E16*P16/M16)</f>
      </c>
      <c r="R16" s="167">
        <f aca="true" t="shared" si="10" ref="R16:R24">IF($Q16="","",Q16*G16)</f>
      </c>
      <c r="S16" s="113">
        <f aca="true" t="shared" si="11" ref="S16:S24">IF($Q16="","",VLOOKUP(CONCATENATE($C$4,$C16),$AU$14:$BD$67,2,0))</f>
      </c>
      <c r="T16" s="129">
        <f aca="true" t="shared" si="12" ref="T16:T24">IF(S16="","",Q16*S16*O16)</f>
      </c>
      <c r="U16" s="134">
        <f t="shared" si="2"/>
      </c>
      <c r="V16" s="135">
        <f t="shared" si="3"/>
      </c>
      <c r="Z16" s="152" t="s">
        <v>5</v>
      </c>
      <c r="AB16" s="21"/>
      <c r="AC16" s="155">
        <v>2</v>
      </c>
      <c r="AD16" s="156">
        <v>0.855</v>
      </c>
      <c r="AE16" s="156">
        <v>0.84</v>
      </c>
      <c r="AF16" s="156">
        <v>0.84</v>
      </c>
      <c r="AG16" s="156">
        <v>0.865</v>
      </c>
      <c r="AH16" s="156">
        <v>0.84</v>
      </c>
      <c r="AI16" s="156">
        <v>0.84</v>
      </c>
      <c r="AK16" s="165">
        <v>2</v>
      </c>
      <c r="AL16" s="166">
        <v>0.875</v>
      </c>
      <c r="AM16" s="166">
        <v>0.865</v>
      </c>
      <c r="AN16" s="166">
        <v>0.855</v>
      </c>
      <c r="AO16" s="166">
        <v>0.885</v>
      </c>
      <c r="AP16" s="166">
        <v>0.865</v>
      </c>
      <c r="AQ16" s="166">
        <v>0.855</v>
      </c>
      <c r="AS16" s="152" t="s">
        <v>0</v>
      </c>
      <c r="AT16" s="157" t="s">
        <v>42</v>
      </c>
      <c r="AU16" s="153" t="str">
        <f t="shared" si="4"/>
        <v>Office - LargeCWP</v>
      </c>
      <c r="AV16" s="158">
        <v>1610</v>
      </c>
      <c r="AW16" s="159">
        <f ca="1" t="shared" si="0"/>
        <v>0.244</v>
      </c>
      <c r="AX16" s="160">
        <v>0.27</v>
      </c>
      <c r="AY16" s="160">
        <v>0.244</v>
      </c>
      <c r="AZ16" s="160">
        <v>0.245</v>
      </c>
      <c r="BA16" s="159">
        <f ca="1" t="shared" si="1"/>
        <v>0.596</v>
      </c>
      <c r="BB16" s="52">
        <v>0.792</v>
      </c>
      <c r="BC16" s="52">
        <v>0.596</v>
      </c>
      <c r="BD16" s="52">
        <v>0.548</v>
      </c>
    </row>
    <row r="17" spans="1:56" ht="15.75" customHeight="1">
      <c r="A17" s="100">
        <v>3</v>
      </c>
      <c r="B17" s="39"/>
      <c r="C17" s="40"/>
      <c r="D17" s="49"/>
      <c r="E17" s="48"/>
      <c r="F17" s="54"/>
      <c r="G17" s="140">
        <f t="shared" si="5"/>
      </c>
      <c r="H17" s="42"/>
      <c r="I17" s="41"/>
      <c r="J17" s="41"/>
      <c r="K17" s="43"/>
      <c r="L17" s="41"/>
      <c r="M17" s="139">
        <f t="shared" si="6"/>
      </c>
      <c r="N17" s="42"/>
      <c r="O17" s="132">
        <f t="shared" si="7"/>
      </c>
      <c r="P17" s="133">
        <f t="shared" si="8"/>
      </c>
      <c r="Q17" s="112">
        <f t="shared" si="9"/>
      </c>
      <c r="R17" s="167">
        <f t="shared" si="10"/>
      </c>
      <c r="S17" s="113">
        <f t="shared" si="11"/>
      </c>
      <c r="T17" s="129">
        <f t="shared" si="12"/>
      </c>
      <c r="U17" s="134">
        <f t="shared" si="2"/>
      </c>
      <c r="V17" s="135">
        <f t="shared" si="3"/>
      </c>
      <c r="Z17" s="152" t="s">
        <v>6</v>
      </c>
      <c r="AB17" s="21"/>
      <c r="AC17" s="155">
        <v>3</v>
      </c>
      <c r="AD17" s="156">
        <v>0.865</v>
      </c>
      <c r="AE17" s="156">
        <v>0.865</v>
      </c>
      <c r="AF17" s="156">
        <v>0.84</v>
      </c>
      <c r="AG17" s="156">
        <v>0.875</v>
      </c>
      <c r="AH17" s="156">
        <v>0.875</v>
      </c>
      <c r="AI17" s="156">
        <v>0.855</v>
      </c>
      <c r="AK17" s="165">
        <v>3</v>
      </c>
      <c r="AL17" s="166">
        <v>0.885</v>
      </c>
      <c r="AM17" s="166">
        <v>0.895</v>
      </c>
      <c r="AN17" s="166">
        <v>0.855</v>
      </c>
      <c r="AO17" s="166">
        <v>0.895</v>
      </c>
      <c r="AP17" s="166">
        <v>0.895</v>
      </c>
      <c r="AQ17" s="166">
        <v>0.865</v>
      </c>
      <c r="AS17" s="152" t="s">
        <v>0</v>
      </c>
      <c r="AT17" s="157" t="s">
        <v>45</v>
      </c>
      <c r="AU17" s="153" t="str">
        <f t="shared" si="4"/>
        <v>Office - LargeHVACF</v>
      </c>
      <c r="AV17" s="158">
        <v>4414.4</v>
      </c>
      <c r="AW17" s="159">
        <f ca="1" t="shared" si="0"/>
        <v>0.278</v>
      </c>
      <c r="AX17" s="160">
        <v>0.293</v>
      </c>
      <c r="AY17" s="160">
        <v>0.278</v>
      </c>
      <c r="AZ17" s="160">
        <v>0.276</v>
      </c>
      <c r="BA17" s="159">
        <f ca="1" t="shared" si="1"/>
        <v>0.694</v>
      </c>
      <c r="BB17" s="52">
        <v>0.849</v>
      </c>
      <c r="BC17" s="52">
        <v>0.694</v>
      </c>
      <c r="BD17" s="52">
        <v>0.657</v>
      </c>
    </row>
    <row r="18" spans="1:56" ht="15.75" customHeight="1">
      <c r="A18" s="100">
        <v>4</v>
      </c>
      <c r="B18" s="39"/>
      <c r="C18" s="40"/>
      <c r="D18" s="49"/>
      <c r="E18" s="48"/>
      <c r="F18" s="54"/>
      <c r="G18" s="140">
        <f t="shared" si="5"/>
      </c>
      <c r="H18" s="42"/>
      <c r="I18" s="41"/>
      <c r="J18" s="41"/>
      <c r="K18" s="43"/>
      <c r="L18" s="41"/>
      <c r="M18" s="139">
        <f t="shared" si="6"/>
      </c>
      <c r="N18" s="42"/>
      <c r="O18" s="132">
        <f t="shared" si="7"/>
      </c>
      <c r="P18" s="133">
        <f t="shared" si="8"/>
      </c>
      <c r="Q18" s="112">
        <f t="shared" si="9"/>
      </c>
      <c r="R18" s="167">
        <f t="shared" si="10"/>
      </c>
      <c r="S18" s="113">
        <f t="shared" si="11"/>
      </c>
      <c r="T18" s="129">
        <f t="shared" si="12"/>
      </c>
      <c r="U18" s="134">
        <f t="shared" si="2"/>
      </c>
      <c r="V18" s="135">
        <f t="shared" si="3"/>
      </c>
      <c r="Z18" s="152" t="s">
        <v>2</v>
      </c>
      <c r="AB18" s="21"/>
      <c r="AC18" s="155">
        <v>5</v>
      </c>
      <c r="AD18" s="156">
        <v>0.875</v>
      </c>
      <c r="AE18" s="156">
        <v>0.875</v>
      </c>
      <c r="AF18" s="156">
        <v>0.855</v>
      </c>
      <c r="AG18" s="156">
        <v>0.875</v>
      </c>
      <c r="AH18" s="156">
        <v>0.875</v>
      </c>
      <c r="AI18" s="156">
        <v>0.875</v>
      </c>
      <c r="AK18" s="165">
        <v>5</v>
      </c>
      <c r="AL18" s="166">
        <v>0.895</v>
      </c>
      <c r="AM18" s="166">
        <v>0.895</v>
      </c>
      <c r="AN18" s="166">
        <v>0.865</v>
      </c>
      <c r="AO18" s="166">
        <v>0.895</v>
      </c>
      <c r="AP18" s="166">
        <v>0.895</v>
      </c>
      <c r="AQ18" s="166">
        <v>0.885</v>
      </c>
      <c r="AS18" s="152" t="s">
        <v>0</v>
      </c>
      <c r="AT18" s="157" t="s">
        <v>46</v>
      </c>
      <c r="AU18" s="153" t="str">
        <f t="shared" si="4"/>
        <v>Office - LargeCTF</v>
      </c>
      <c r="AV18" s="158">
        <v>1032</v>
      </c>
      <c r="AW18" s="159">
        <f ca="1" t="shared" si="0"/>
        <v>0.244</v>
      </c>
      <c r="AX18" s="160">
        <v>0.27</v>
      </c>
      <c r="AY18" s="160">
        <v>0.244</v>
      </c>
      <c r="AZ18" s="160">
        <v>0.245</v>
      </c>
      <c r="BA18" s="159">
        <f ca="1" t="shared" si="1"/>
        <v>0.596</v>
      </c>
      <c r="BB18" s="52">
        <v>0.792</v>
      </c>
      <c r="BC18" s="52">
        <v>0.596</v>
      </c>
      <c r="BD18" s="52">
        <v>0.548</v>
      </c>
    </row>
    <row r="19" spans="1:56" ht="15.75" customHeight="1">
      <c r="A19" s="100">
        <v>5</v>
      </c>
      <c r="B19" s="39"/>
      <c r="C19" s="40"/>
      <c r="D19" s="49"/>
      <c r="E19" s="48"/>
      <c r="F19" s="54"/>
      <c r="G19" s="140">
        <f t="shared" si="5"/>
      </c>
      <c r="H19" s="42"/>
      <c r="I19" s="41"/>
      <c r="J19" s="41"/>
      <c r="K19" s="43"/>
      <c r="L19" s="41"/>
      <c r="M19" s="139">
        <f t="shared" si="6"/>
      </c>
      <c r="N19" s="42"/>
      <c r="O19" s="132">
        <f t="shared" si="7"/>
      </c>
      <c r="P19" s="133">
        <f t="shared" si="8"/>
      </c>
      <c r="Q19" s="112">
        <f t="shared" si="9"/>
      </c>
      <c r="R19" s="167">
        <f t="shared" si="10"/>
      </c>
      <c r="S19" s="113">
        <f t="shared" si="11"/>
      </c>
      <c r="T19" s="129">
        <f t="shared" si="12"/>
      </c>
      <c r="U19" s="134">
        <f t="shared" si="2"/>
      </c>
      <c r="V19" s="135">
        <f t="shared" si="3"/>
      </c>
      <c r="Z19" s="152" t="s">
        <v>3</v>
      </c>
      <c r="AB19" s="21"/>
      <c r="AC19" s="155">
        <v>7.5</v>
      </c>
      <c r="AD19" s="156">
        <v>0.885</v>
      </c>
      <c r="AE19" s="156">
        <v>0.885</v>
      </c>
      <c r="AF19" s="156">
        <v>0.875</v>
      </c>
      <c r="AG19" s="156">
        <v>0.895</v>
      </c>
      <c r="AH19" s="156">
        <v>0.895</v>
      </c>
      <c r="AI19" s="156">
        <v>0.885</v>
      </c>
      <c r="AK19" s="165">
        <v>7.5</v>
      </c>
      <c r="AL19" s="166">
        <v>0.902</v>
      </c>
      <c r="AM19" s="166">
        <v>0.91</v>
      </c>
      <c r="AN19" s="166">
        <v>0.885</v>
      </c>
      <c r="AO19" s="166">
        <v>0.91</v>
      </c>
      <c r="AP19" s="166">
        <v>0.917</v>
      </c>
      <c r="AQ19" s="166">
        <v>0.895</v>
      </c>
      <c r="AS19" s="152" t="s">
        <v>1</v>
      </c>
      <c r="AT19" s="157" t="s">
        <v>43</v>
      </c>
      <c r="AU19" s="153" t="str">
        <f t="shared" si="4"/>
        <v>Office - SmallCHWP</v>
      </c>
      <c r="AV19" s="158">
        <v>1375</v>
      </c>
      <c r="AW19" s="159">
        <f ca="1" t="shared" si="0"/>
        <v>0.286</v>
      </c>
      <c r="AX19" s="160">
        <v>0.308</v>
      </c>
      <c r="AY19" s="160">
        <v>0.286</v>
      </c>
      <c r="AZ19" s="160">
        <v>0.286</v>
      </c>
      <c r="BA19" s="159">
        <f ca="1" t="shared" si="1"/>
        <v>0.586</v>
      </c>
      <c r="BB19" s="52">
        <v>0.781</v>
      </c>
      <c r="BC19" s="52">
        <v>0.586</v>
      </c>
      <c r="BD19" s="52">
        <v>0.548</v>
      </c>
    </row>
    <row r="20" spans="1:56" ht="15.75" customHeight="1">
      <c r="A20" s="100">
        <v>6</v>
      </c>
      <c r="B20" s="39"/>
      <c r="C20" s="40"/>
      <c r="D20" s="49"/>
      <c r="E20" s="48"/>
      <c r="F20" s="54"/>
      <c r="G20" s="140">
        <f t="shared" si="5"/>
      </c>
      <c r="H20" s="42"/>
      <c r="I20" s="41"/>
      <c r="J20" s="41"/>
      <c r="K20" s="43"/>
      <c r="L20" s="41"/>
      <c r="M20" s="139">
        <f t="shared" si="6"/>
      </c>
      <c r="N20" s="42"/>
      <c r="O20" s="132">
        <f t="shared" si="7"/>
      </c>
      <c r="P20" s="133">
        <f t="shared" si="8"/>
      </c>
      <c r="Q20" s="112">
        <f t="shared" si="9"/>
      </c>
      <c r="R20" s="167">
        <f t="shared" si="10"/>
      </c>
      <c r="S20" s="113">
        <f t="shared" si="11"/>
      </c>
      <c r="T20" s="129">
        <f t="shared" si="12"/>
      </c>
      <c r="U20" s="134">
        <f t="shared" si="2"/>
      </c>
      <c r="V20" s="135">
        <f t="shared" si="3"/>
      </c>
      <c r="Z20" s="152" t="s">
        <v>4</v>
      </c>
      <c r="AA20" s="21"/>
      <c r="AB20" s="21"/>
      <c r="AC20" s="155">
        <v>10</v>
      </c>
      <c r="AD20" s="156">
        <v>0.902</v>
      </c>
      <c r="AE20" s="156">
        <v>0.895</v>
      </c>
      <c r="AF20" s="156">
        <v>0.885</v>
      </c>
      <c r="AG20" s="156">
        <v>0.895</v>
      </c>
      <c r="AH20" s="156">
        <v>0.895</v>
      </c>
      <c r="AI20" s="156">
        <v>0.895</v>
      </c>
      <c r="AK20" s="165">
        <v>10</v>
      </c>
      <c r="AL20" s="166">
        <v>0.917</v>
      </c>
      <c r="AM20" s="166">
        <v>0.917</v>
      </c>
      <c r="AN20" s="166">
        <v>0.895</v>
      </c>
      <c r="AO20" s="166">
        <v>0.91</v>
      </c>
      <c r="AP20" s="166">
        <v>0.917</v>
      </c>
      <c r="AQ20" s="166">
        <v>0.902</v>
      </c>
      <c r="AS20" s="152" t="s">
        <v>1</v>
      </c>
      <c r="AT20" s="157" t="s">
        <v>44</v>
      </c>
      <c r="AU20" s="153" t="str">
        <f t="shared" si="4"/>
        <v>Office - SmallHWP</v>
      </c>
      <c r="AV20" s="158">
        <v>4959</v>
      </c>
      <c r="AW20" s="159">
        <f ca="1" t="shared" si="0"/>
        <v>0.278</v>
      </c>
      <c r="AX20" s="160">
        <v>0.321</v>
      </c>
      <c r="AY20" s="160">
        <v>0.278</v>
      </c>
      <c r="AZ20" s="160">
        <v>0.275</v>
      </c>
      <c r="BA20" s="159">
        <f ca="1" t="shared" si="1"/>
        <v>1</v>
      </c>
      <c r="BB20" s="52">
        <v>1</v>
      </c>
      <c r="BC20" s="52">
        <v>1</v>
      </c>
      <c r="BD20" s="52">
        <v>1</v>
      </c>
    </row>
    <row r="21" spans="1:56" ht="15.75" customHeight="1">
      <c r="A21" s="100">
        <v>7</v>
      </c>
      <c r="B21" s="39"/>
      <c r="C21" s="40"/>
      <c r="D21" s="49"/>
      <c r="E21" s="48"/>
      <c r="F21" s="54"/>
      <c r="G21" s="140">
        <f t="shared" si="5"/>
      </c>
      <c r="H21" s="42"/>
      <c r="I21" s="41"/>
      <c r="J21" s="41"/>
      <c r="K21" s="43"/>
      <c r="L21" s="41"/>
      <c r="M21" s="139">
        <f t="shared" si="6"/>
      </c>
      <c r="N21" s="42"/>
      <c r="O21" s="132">
        <f t="shared" si="7"/>
      </c>
      <c r="P21" s="133">
        <f t="shared" si="8"/>
      </c>
      <c r="Q21" s="112">
        <f t="shared" si="9"/>
      </c>
      <c r="R21" s="167">
        <f t="shared" si="10"/>
      </c>
      <c r="S21" s="113">
        <f t="shared" si="11"/>
      </c>
      <c r="T21" s="129">
        <f t="shared" si="12"/>
      </c>
      <c r="U21" s="134">
        <f t="shared" si="2"/>
      </c>
      <c r="V21" s="135">
        <f t="shared" si="3"/>
      </c>
      <c r="Z21" s="152" t="s">
        <v>7</v>
      </c>
      <c r="AA21" s="21"/>
      <c r="AB21" s="21"/>
      <c r="AC21" s="155">
        <v>15</v>
      </c>
      <c r="AD21" s="156">
        <v>0.902</v>
      </c>
      <c r="AE21" s="156">
        <v>0.91</v>
      </c>
      <c r="AF21" s="156">
        <v>0.895</v>
      </c>
      <c r="AG21" s="156">
        <v>0.902</v>
      </c>
      <c r="AH21" s="156">
        <v>0.91</v>
      </c>
      <c r="AI21" s="156">
        <v>0.902</v>
      </c>
      <c r="AK21" s="165">
        <v>15</v>
      </c>
      <c r="AL21" s="166">
        <v>0.917</v>
      </c>
      <c r="AM21" s="166">
        <v>0.93</v>
      </c>
      <c r="AN21" s="166">
        <v>0.902</v>
      </c>
      <c r="AO21" s="166">
        <v>0.917</v>
      </c>
      <c r="AP21" s="166">
        <v>0.924</v>
      </c>
      <c r="AQ21" s="166">
        <v>0.91</v>
      </c>
      <c r="AS21" s="152" t="s">
        <v>1</v>
      </c>
      <c r="AT21" s="157" t="s">
        <v>42</v>
      </c>
      <c r="AU21" s="153" t="str">
        <f t="shared" si="4"/>
        <v>Office - SmallCWP</v>
      </c>
      <c r="AV21" s="158">
        <v>1375</v>
      </c>
      <c r="AW21" s="159">
        <f ca="1" t="shared" si="0"/>
        <v>0.246</v>
      </c>
      <c r="AX21" s="160">
        <v>0.273</v>
      </c>
      <c r="AY21" s="160">
        <v>0.246</v>
      </c>
      <c r="AZ21" s="160">
        <v>0.248</v>
      </c>
      <c r="BA21" s="159">
        <f ca="1" t="shared" si="1"/>
        <v>0.586</v>
      </c>
      <c r="BB21" s="52">
        <v>0.781</v>
      </c>
      <c r="BC21" s="52">
        <v>0.586</v>
      </c>
      <c r="BD21" s="52">
        <v>0.548</v>
      </c>
    </row>
    <row r="22" spans="1:56" ht="15.75" customHeight="1">
      <c r="A22" s="100">
        <v>8</v>
      </c>
      <c r="B22" s="39"/>
      <c r="C22" s="40"/>
      <c r="D22" s="49"/>
      <c r="E22" s="48"/>
      <c r="F22" s="54"/>
      <c r="G22" s="140">
        <f t="shared" si="5"/>
      </c>
      <c r="H22" s="42"/>
      <c r="I22" s="41"/>
      <c r="J22" s="41"/>
      <c r="K22" s="43"/>
      <c r="L22" s="41"/>
      <c r="M22" s="139">
        <f t="shared" si="6"/>
      </c>
      <c r="N22" s="42"/>
      <c r="O22" s="132">
        <f t="shared" si="7"/>
      </c>
      <c r="P22" s="133">
        <f t="shared" si="8"/>
      </c>
      <c r="Q22" s="112">
        <f t="shared" si="9"/>
      </c>
      <c r="R22" s="167">
        <f t="shared" si="10"/>
      </c>
      <c r="S22" s="113">
        <f t="shared" si="11"/>
      </c>
      <c r="T22" s="129">
        <f t="shared" si="12"/>
      </c>
      <c r="U22" s="134">
        <f t="shared" si="2"/>
      </c>
      <c r="V22" s="135">
        <f t="shared" si="3"/>
      </c>
      <c r="Z22" s="152" t="s">
        <v>8</v>
      </c>
      <c r="AA22" s="21"/>
      <c r="AB22" s="21"/>
      <c r="AC22" s="155">
        <v>20</v>
      </c>
      <c r="AD22" s="156">
        <v>0.91</v>
      </c>
      <c r="AE22" s="156">
        <v>0.91</v>
      </c>
      <c r="AF22" s="156">
        <v>0.902</v>
      </c>
      <c r="AG22" s="156">
        <v>0.902</v>
      </c>
      <c r="AH22" s="156">
        <v>0.91</v>
      </c>
      <c r="AI22" s="156">
        <v>0.902</v>
      </c>
      <c r="AK22" s="165">
        <v>20</v>
      </c>
      <c r="AL22" s="166">
        <v>0.924</v>
      </c>
      <c r="AM22" s="166">
        <v>0.93</v>
      </c>
      <c r="AN22" s="166">
        <v>0.91</v>
      </c>
      <c r="AO22" s="166">
        <v>0.917</v>
      </c>
      <c r="AP22" s="166">
        <v>0.93</v>
      </c>
      <c r="AQ22" s="166">
        <v>0.91</v>
      </c>
      <c r="AS22" s="152" t="s">
        <v>1</v>
      </c>
      <c r="AT22" s="157" t="s">
        <v>45</v>
      </c>
      <c r="AU22" s="153" t="str">
        <f t="shared" si="4"/>
        <v>Office - SmallHVACF</v>
      </c>
      <c r="AV22" s="158">
        <v>3998.4</v>
      </c>
      <c r="AW22" s="159">
        <f ca="1" t="shared" si="0"/>
        <v>0.279</v>
      </c>
      <c r="AX22" s="160">
        <v>0.295</v>
      </c>
      <c r="AY22" s="160">
        <v>0.279</v>
      </c>
      <c r="AZ22" s="160">
        <v>0.278</v>
      </c>
      <c r="BA22" s="159">
        <f ca="1" t="shared" si="1"/>
        <v>0.686</v>
      </c>
      <c r="BB22" s="52">
        <v>0.841</v>
      </c>
      <c r="BC22" s="52">
        <v>0.686</v>
      </c>
      <c r="BD22" s="52">
        <v>0.657</v>
      </c>
    </row>
    <row r="23" spans="1:56" ht="15.75" customHeight="1">
      <c r="A23" s="100">
        <v>9</v>
      </c>
      <c r="B23" s="39"/>
      <c r="C23" s="40"/>
      <c r="D23" s="49"/>
      <c r="E23" s="48"/>
      <c r="F23" s="54"/>
      <c r="G23" s="140">
        <f t="shared" si="5"/>
      </c>
      <c r="H23" s="42"/>
      <c r="I23" s="41"/>
      <c r="J23" s="41"/>
      <c r="K23" s="43"/>
      <c r="L23" s="41"/>
      <c r="M23" s="139">
        <f t="shared" si="6"/>
      </c>
      <c r="N23" s="42"/>
      <c r="O23" s="132">
        <f t="shared" si="7"/>
      </c>
      <c r="P23" s="133">
        <f t="shared" si="8"/>
      </c>
      <c r="Q23" s="112">
        <f t="shared" si="9"/>
      </c>
      <c r="R23" s="167">
        <f t="shared" si="10"/>
      </c>
      <c r="S23" s="113">
        <f t="shared" si="11"/>
      </c>
      <c r="T23" s="129">
        <f t="shared" si="12"/>
      </c>
      <c r="U23" s="134">
        <f t="shared" si="2"/>
      </c>
      <c r="V23" s="135">
        <f t="shared" si="3"/>
      </c>
      <c r="AA23" s="21"/>
      <c r="AB23" s="21"/>
      <c r="AC23" s="155">
        <v>25</v>
      </c>
      <c r="AD23" s="156">
        <v>0.917</v>
      </c>
      <c r="AE23" s="156">
        <v>0.917</v>
      </c>
      <c r="AF23" s="156">
        <v>0.91</v>
      </c>
      <c r="AG23" s="156">
        <v>0.917</v>
      </c>
      <c r="AH23" s="156">
        <v>0.924</v>
      </c>
      <c r="AI23" s="156">
        <v>0.91</v>
      </c>
      <c r="AK23" s="165">
        <v>25</v>
      </c>
      <c r="AL23" s="166">
        <v>0.93</v>
      </c>
      <c r="AM23" s="166">
        <v>0.936</v>
      </c>
      <c r="AN23" s="166">
        <v>0.917</v>
      </c>
      <c r="AO23" s="166">
        <v>0.93</v>
      </c>
      <c r="AP23" s="166">
        <v>0.936</v>
      </c>
      <c r="AQ23" s="166">
        <v>0.917</v>
      </c>
      <c r="AS23" s="152" t="s">
        <v>1</v>
      </c>
      <c r="AT23" s="157" t="s">
        <v>46</v>
      </c>
      <c r="AU23" s="153" t="str">
        <f t="shared" si="4"/>
        <v>Office - SmallCTF</v>
      </c>
      <c r="AV23" s="158">
        <v>1032</v>
      </c>
      <c r="AW23" s="159">
        <f ca="1" t="shared" si="0"/>
        <v>0.246</v>
      </c>
      <c r="AX23" s="160">
        <v>0.273</v>
      </c>
      <c r="AY23" s="160">
        <v>0.246</v>
      </c>
      <c r="AZ23" s="160">
        <v>0.248</v>
      </c>
      <c r="BA23" s="159">
        <f ca="1" t="shared" si="1"/>
        <v>0.586</v>
      </c>
      <c r="BB23" s="52">
        <v>0.781</v>
      </c>
      <c r="BC23" s="52">
        <v>0.586</v>
      </c>
      <c r="BD23" s="52">
        <v>0.548</v>
      </c>
    </row>
    <row r="24" spans="1:56" ht="15.75" customHeight="1" thickBot="1">
      <c r="A24" s="169">
        <v>10</v>
      </c>
      <c r="B24" s="170"/>
      <c r="C24" s="171"/>
      <c r="D24" s="172"/>
      <c r="E24" s="173"/>
      <c r="F24" s="174"/>
      <c r="G24" s="140">
        <f t="shared" si="5"/>
      </c>
      <c r="H24" s="175"/>
      <c r="I24" s="176"/>
      <c r="J24" s="176"/>
      <c r="K24" s="177"/>
      <c r="L24" s="176"/>
      <c r="M24" s="178">
        <f t="shared" si="6"/>
      </c>
      <c r="N24" s="175"/>
      <c r="O24" s="132">
        <f t="shared" si="7"/>
      </c>
      <c r="P24" s="133">
        <f t="shared" si="8"/>
      </c>
      <c r="Q24" s="179">
        <f t="shared" si="9"/>
      </c>
      <c r="R24" s="167">
        <f t="shared" si="10"/>
      </c>
      <c r="S24" s="180">
        <f t="shared" si="11"/>
      </c>
      <c r="T24" s="181">
        <f t="shared" si="12"/>
      </c>
      <c r="U24" s="134">
        <f t="shared" si="2"/>
      </c>
      <c r="V24" s="136">
        <f t="shared" si="3"/>
      </c>
      <c r="Z24" s="151" t="s">
        <v>86</v>
      </c>
      <c r="AA24" s="21"/>
      <c r="AB24" s="21"/>
      <c r="AC24" s="155">
        <v>30</v>
      </c>
      <c r="AD24" s="156">
        <v>0.924</v>
      </c>
      <c r="AE24" s="156">
        <v>0.924</v>
      </c>
      <c r="AF24" s="156">
        <v>0.91</v>
      </c>
      <c r="AG24" s="156">
        <v>0.917</v>
      </c>
      <c r="AH24" s="156">
        <v>0.924</v>
      </c>
      <c r="AI24" s="156">
        <v>0.91</v>
      </c>
      <c r="AK24" s="165">
        <v>30</v>
      </c>
      <c r="AL24" s="166">
        <v>0.936</v>
      </c>
      <c r="AM24" s="166">
        <v>0.941</v>
      </c>
      <c r="AN24" s="166">
        <v>0.917</v>
      </c>
      <c r="AO24" s="166">
        <v>0.93</v>
      </c>
      <c r="AP24" s="166">
        <v>0.936</v>
      </c>
      <c r="AQ24" s="166">
        <v>0.917</v>
      </c>
      <c r="AS24" s="152" t="s">
        <v>5</v>
      </c>
      <c r="AT24" s="157" t="s">
        <v>43</v>
      </c>
      <c r="AU24" s="153" t="str">
        <f t="shared" si="4"/>
        <v>Hospitals &amp; Healthcare - PumpsCHWP</v>
      </c>
      <c r="AV24" s="158">
        <v>3801</v>
      </c>
      <c r="AW24" s="159">
        <f ca="1" t="shared" si="0"/>
        <v>0.262</v>
      </c>
      <c r="AX24" s="160">
        <v>0.275</v>
      </c>
      <c r="AY24" s="160">
        <v>0.262</v>
      </c>
      <c r="AZ24" s="160">
        <v>0.257</v>
      </c>
      <c r="BA24" s="159">
        <f ca="1" t="shared" si="1"/>
        <v>0.675</v>
      </c>
      <c r="BB24" s="52">
        <v>0.869</v>
      </c>
      <c r="BC24" s="52">
        <v>0.675</v>
      </c>
      <c r="BD24" s="52">
        <v>0.594</v>
      </c>
    </row>
    <row r="25" spans="1:56" ht="18.75" customHeight="1" thickBot="1">
      <c r="A25" s="182"/>
      <c r="B25" s="183"/>
      <c r="C25" s="183"/>
      <c r="D25" s="184"/>
      <c r="E25" s="185"/>
      <c r="F25" s="185"/>
      <c r="G25" s="185"/>
      <c r="H25" s="185"/>
      <c r="I25" s="185"/>
      <c r="J25" s="185"/>
      <c r="K25" s="185"/>
      <c r="L25" s="185"/>
      <c r="M25" s="185"/>
      <c r="N25" s="185"/>
      <c r="O25" s="185"/>
      <c r="P25" s="185"/>
      <c r="Q25" s="185"/>
      <c r="R25" s="185"/>
      <c r="S25" s="185"/>
      <c r="T25" s="186"/>
      <c r="U25" s="137">
        <f>SUM(U15:U24)</f>
        <v>0</v>
      </c>
      <c r="V25" s="138">
        <f>SUM(V15:V24)</f>
        <v>0</v>
      </c>
      <c r="Z25" s="153" t="s">
        <v>43</v>
      </c>
      <c r="AB25" s="21"/>
      <c r="AC25" s="155">
        <v>40</v>
      </c>
      <c r="AD25" s="156">
        <v>0.93</v>
      </c>
      <c r="AE25" s="156">
        <v>0.93</v>
      </c>
      <c r="AF25" s="156">
        <v>0.917</v>
      </c>
      <c r="AG25" s="156">
        <v>0.93</v>
      </c>
      <c r="AH25" s="156">
        <v>0.93</v>
      </c>
      <c r="AI25" s="156">
        <v>0.917</v>
      </c>
      <c r="AK25" s="165">
        <v>40</v>
      </c>
      <c r="AL25" s="166">
        <v>0.941</v>
      </c>
      <c r="AM25" s="166">
        <v>0.941</v>
      </c>
      <c r="AN25" s="166">
        <v>0.924</v>
      </c>
      <c r="AO25" s="166">
        <v>0.941</v>
      </c>
      <c r="AP25" s="166">
        <v>0.941</v>
      </c>
      <c r="AQ25" s="166">
        <v>0.924</v>
      </c>
      <c r="AS25" s="152" t="s">
        <v>5</v>
      </c>
      <c r="AT25" s="157" t="s">
        <v>44</v>
      </c>
      <c r="AU25" s="153" t="str">
        <f t="shared" si="4"/>
        <v>Hospitals &amp; Healthcare - PumpsHWP</v>
      </c>
      <c r="AV25" s="158">
        <v>4959</v>
      </c>
      <c r="AW25" s="159">
        <f ca="1" t="shared" si="0"/>
        <v>0.278</v>
      </c>
      <c r="AX25" s="160">
        <v>0.321</v>
      </c>
      <c r="AY25" s="160">
        <v>0.278</v>
      </c>
      <c r="AZ25" s="160">
        <v>0.275</v>
      </c>
      <c r="BA25" s="159">
        <f ca="1" t="shared" si="1"/>
        <v>1</v>
      </c>
      <c r="BB25" s="52">
        <v>1</v>
      </c>
      <c r="BC25" s="52">
        <v>1</v>
      </c>
      <c r="BD25" s="52">
        <v>1</v>
      </c>
    </row>
    <row r="26" spans="1:56" ht="21.75" customHeight="1" thickBot="1">
      <c r="A26" s="30" t="s">
        <v>56</v>
      </c>
      <c r="D26" s="11"/>
      <c r="E26" s="11"/>
      <c r="F26" s="11"/>
      <c r="G26" s="11"/>
      <c r="H26" s="11"/>
      <c r="I26" s="11"/>
      <c r="J26" s="12"/>
      <c r="K26" s="13"/>
      <c r="L26" s="13"/>
      <c r="M26" s="47"/>
      <c r="N26" s="13"/>
      <c r="O26" s="13"/>
      <c r="P26" s="13"/>
      <c r="Q26" s="13"/>
      <c r="R26" s="13"/>
      <c r="S26" s="13"/>
      <c r="T26" s="13"/>
      <c r="U26" s="13"/>
      <c r="V26" s="13"/>
      <c r="W26" s="13"/>
      <c r="Z26" s="153" t="s">
        <v>44</v>
      </c>
      <c r="AB26" s="21"/>
      <c r="AC26" s="155">
        <v>50</v>
      </c>
      <c r="AD26" s="156">
        <v>0.93</v>
      </c>
      <c r="AE26" s="156">
        <v>0.93</v>
      </c>
      <c r="AF26" s="156">
        <v>0.924</v>
      </c>
      <c r="AG26" s="156">
        <v>0.93</v>
      </c>
      <c r="AH26" s="156">
        <v>0.93</v>
      </c>
      <c r="AI26" s="156">
        <v>0.924</v>
      </c>
      <c r="AK26" s="165">
        <v>50</v>
      </c>
      <c r="AL26" s="166">
        <v>0.941</v>
      </c>
      <c r="AM26" s="166">
        <v>0.945</v>
      </c>
      <c r="AN26" s="166">
        <v>0.93</v>
      </c>
      <c r="AO26" s="166">
        <v>0.941</v>
      </c>
      <c r="AP26" s="166">
        <v>0.945</v>
      </c>
      <c r="AQ26" s="166">
        <v>0.93</v>
      </c>
      <c r="AS26" s="152" t="s">
        <v>5</v>
      </c>
      <c r="AT26" s="157" t="s">
        <v>42</v>
      </c>
      <c r="AU26" s="153" t="str">
        <f t="shared" si="4"/>
        <v>Hospitals &amp; Healthcare - PumpsCWP</v>
      </c>
      <c r="AV26" s="158">
        <v>3801</v>
      </c>
      <c r="AW26" s="159">
        <f ca="1" t="shared" si="0"/>
        <v>0.211</v>
      </c>
      <c r="AX26" s="160">
        <v>0.231</v>
      </c>
      <c r="AY26" s="160">
        <v>0.211</v>
      </c>
      <c r="AZ26" s="160">
        <v>0.206</v>
      </c>
      <c r="BA26" s="159">
        <f ca="1" t="shared" si="1"/>
        <v>0.75</v>
      </c>
      <c r="BB26" s="52">
        <v>0.869</v>
      </c>
      <c r="BC26" s="52">
        <v>0.75</v>
      </c>
      <c r="BD26" s="52">
        <v>0.594</v>
      </c>
    </row>
    <row r="27" spans="2:56" ht="18.75" customHeight="1" thickBot="1">
      <c r="B27" s="14"/>
      <c r="C27" s="14"/>
      <c r="D27" s="14"/>
      <c r="E27" s="14"/>
      <c r="F27" s="14"/>
      <c r="G27" s="14"/>
      <c r="H27" s="15" t="s">
        <v>15</v>
      </c>
      <c r="I27" s="16"/>
      <c r="J27" s="16"/>
      <c r="K27" s="16"/>
      <c r="L27" s="17"/>
      <c r="M27" s="16"/>
      <c r="N27" s="15" t="s">
        <v>31</v>
      </c>
      <c r="O27" s="15"/>
      <c r="P27" s="15"/>
      <c r="Q27" s="15"/>
      <c r="R27" s="16"/>
      <c r="S27" s="16"/>
      <c r="T27" s="16"/>
      <c r="U27" s="16"/>
      <c r="V27" s="17"/>
      <c r="Z27" s="153" t="s">
        <v>42</v>
      </c>
      <c r="AB27" s="21"/>
      <c r="AC27" s="155">
        <v>60</v>
      </c>
      <c r="AD27" s="156">
        <v>0.936</v>
      </c>
      <c r="AE27" s="156">
        <v>0.936</v>
      </c>
      <c r="AF27" s="156">
        <v>0.93</v>
      </c>
      <c r="AG27" s="156">
        <v>0.936</v>
      </c>
      <c r="AH27" s="156">
        <v>0.936</v>
      </c>
      <c r="AI27" s="156">
        <v>0.93</v>
      </c>
      <c r="AK27" s="165">
        <v>60</v>
      </c>
      <c r="AL27" s="166">
        <v>0.945</v>
      </c>
      <c r="AM27" s="166">
        <v>0.95</v>
      </c>
      <c r="AN27" s="166">
        <v>0.936</v>
      </c>
      <c r="AO27" s="166">
        <v>0.945</v>
      </c>
      <c r="AP27" s="166">
        <v>0.95</v>
      </c>
      <c r="AQ27" s="166">
        <v>0.936</v>
      </c>
      <c r="AS27" s="152" t="s">
        <v>5</v>
      </c>
      <c r="AT27" s="157" t="s">
        <v>45</v>
      </c>
      <c r="AU27" s="153" t="str">
        <f t="shared" si="4"/>
        <v>Hospitals &amp; Healthcare - PumpsHVACF</v>
      </c>
      <c r="AV27" s="158" t="s">
        <v>9</v>
      </c>
      <c r="AW27" s="159" t="str">
        <f ca="1" t="shared" si="0"/>
        <v>-</v>
      </c>
      <c r="AX27" s="160" t="s">
        <v>9</v>
      </c>
      <c r="AY27" s="160" t="s">
        <v>9</v>
      </c>
      <c r="AZ27" s="160" t="s">
        <v>9</v>
      </c>
      <c r="BA27" s="159" t="str">
        <f ca="1" t="shared" si="1"/>
        <v>-</v>
      </c>
      <c r="BB27" s="52" t="s">
        <v>9</v>
      </c>
      <c r="BC27" s="52" t="s">
        <v>9</v>
      </c>
      <c r="BD27" s="52" t="s">
        <v>9</v>
      </c>
    </row>
    <row r="28" spans="1:56" ht="19.5" customHeight="1" thickBot="1">
      <c r="A28" s="215" t="s">
        <v>39</v>
      </c>
      <c r="B28" s="228" t="s">
        <v>17</v>
      </c>
      <c r="C28" s="193" t="s">
        <v>33</v>
      </c>
      <c r="D28" s="193" t="s">
        <v>18</v>
      </c>
      <c r="E28" s="193" t="s">
        <v>19</v>
      </c>
      <c r="F28" s="206" t="s">
        <v>87</v>
      </c>
      <c r="G28" s="200" t="s">
        <v>66</v>
      </c>
      <c r="H28" s="203" t="s">
        <v>20</v>
      </c>
      <c r="I28" s="193" t="s">
        <v>21</v>
      </c>
      <c r="J28" s="193" t="s">
        <v>22</v>
      </c>
      <c r="K28" s="193" t="s">
        <v>24</v>
      </c>
      <c r="L28" s="193" t="s">
        <v>119</v>
      </c>
      <c r="M28" s="200" t="s">
        <v>23</v>
      </c>
      <c r="N28" s="227" t="s">
        <v>47</v>
      </c>
      <c r="O28" s="227"/>
      <c r="P28" s="227"/>
      <c r="Q28" s="18" t="s">
        <v>25</v>
      </c>
      <c r="R28" s="19"/>
      <c r="S28" s="19"/>
      <c r="T28" s="19"/>
      <c r="U28" s="18" t="s">
        <v>26</v>
      </c>
      <c r="V28" s="20"/>
      <c r="Z28" s="153" t="s">
        <v>45</v>
      </c>
      <c r="AB28" s="21"/>
      <c r="AC28" s="155">
        <v>75</v>
      </c>
      <c r="AD28" s="156">
        <v>0.936</v>
      </c>
      <c r="AE28" s="156">
        <v>0.941</v>
      </c>
      <c r="AF28" s="156">
        <v>0.93</v>
      </c>
      <c r="AG28" s="156">
        <v>0.936</v>
      </c>
      <c r="AH28" s="156">
        <v>0.941</v>
      </c>
      <c r="AI28" s="156">
        <v>0.93</v>
      </c>
      <c r="AK28" s="165">
        <v>75</v>
      </c>
      <c r="AL28" s="166">
        <v>0.945</v>
      </c>
      <c r="AM28" s="166">
        <v>0.95</v>
      </c>
      <c r="AN28" s="166">
        <v>0.936</v>
      </c>
      <c r="AO28" s="166">
        <v>0.945</v>
      </c>
      <c r="AP28" s="166">
        <v>0.954</v>
      </c>
      <c r="AQ28" s="166">
        <v>0.936</v>
      </c>
      <c r="AS28" s="152" t="s">
        <v>5</v>
      </c>
      <c r="AT28" s="157" t="s">
        <v>46</v>
      </c>
      <c r="AU28" s="153" t="str">
        <f t="shared" si="4"/>
        <v>Hospitals &amp; Healthcare - PumpsCTF</v>
      </c>
      <c r="AV28" s="158" t="s">
        <v>9</v>
      </c>
      <c r="AW28" s="159" t="str">
        <f ca="1" t="shared" si="0"/>
        <v>-</v>
      </c>
      <c r="AX28" s="160" t="s">
        <v>9</v>
      </c>
      <c r="AY28" s="160" t="s">
        <v>9</v>
      </c>
      <c r="AZ28" s="160" t="s">
        <v>9</v>
      </c>
      <c r="BA28" s="159" t="str">
        <f ca="1" t="shared" si="1"/>
        <v>-</v>
      </c>
      <c r="BB28" s="52" t="s">
        <v>9</v>
      </c>
      <c r="BC28" s="52" t="s">
        <v>9</v>
      </c>
      <c r="BD28" s="52" t="s">
        <v>9</v>
      </c>
    </row>
    <row r="29" spans="1:56" ht="19.5" customHeight="1">
      <c r="A29" s="216"/>
      <c r="B29" s="229"/>
      <c r="C29" s="199"/>
      <c r="D29" s="197"/>
      <c r="E29" s="213"/>
      <c r="F29" s="199"/>
      <c r="G29" s="201"/>
      <c r="H29" s="204"/>
      <c r="I29" s="197"/>
      <c r="J29" s="197"/>
      <c r="K29" s="199"/>
      <c r="L29" s="199"/>
      <c r="M29" s="225"/>
      <c r="N29" s="218" t="s">
        <v>54</v>
      </c>
      <c r="O29" s="206" t="s">
        <v>52</v>
      </c>
      <c r="P29" s="206" t="s">
        <v>53</v>
      </c>
      <c r="Q29" s="203" t="s">
        <v>195</v>
      </c>
      <c r="R29" s="193" t="s">
        <v>194</v>
      </c>
      <c r="S29" s="193" t="s">
        <v>27</v>
      </c>
      <c r="T29" s="200" t="s">
        <v>28</v>
      </c>
      <c r="U29" s="203" t="s">
        <v>194</v>
      </c>
      <c r="V29" s="200" t="s">
        <v>28</v>
      </c>
      <c r="Z29" s="153" t="s">
        <v>46</v>
      </c>
      <c r="AB29" s="21"/>
      <c r="AC29" s="155">
        <v>100</v>
      </c>
      <c r="AD29" s="156">
        <v>0.941</v>
      </c>
      <c r="AE29" s="156">
        <v>0.941</v>
      </c>
      <c r="AF29" s="156">
        <v>0.93</v>
      </c>
      <c r="AG29" s="156">
        <v>0.941</v>
      </c>
      <c r="AH29" s="156">
        <v>0.945</v>
      </c>
      <c r="AI29" s="156">
        <v>0.936</v>
      </c>
      <c r="AK29" s="165">
        <v>100</v>
      </c>
      <c r="AL29" s="166">
        <v>0.95</v>
      </c>
      <c r="AM29" s="166">
        <v>0.954</v>
      </c>
      <c r="AN29" s="166">
        <v>0.936</v>
      </c>
      <c r="AO29" s="166">
        <v>0.95</v>
      </c>
      <c r="AP29" s="166">
        <v>0.954</v>
      </c>
      <c r="AQ29" s="166">
        <v>0.941</v>
      </c>
      <c r="AS29" s="152" t="s">
        <v>6</v>
      </c>
      <c r="AT29" s="157" t="s">
        <v>43</v>
      </c>
      <c r="AU29" s="153" t="str">
        <f t="shared" si="4"/>
        <v>Hospitals &amp; Healthcare - HVACCHWP</v>
      </c>
      <c r="AV29" s="158" t="s">
        <v>9</v>
      </c>
      <c r="AW29" s="159" t="str">
        <f ca="1" t="shared" si="0"/>
        <v>-</v>
      </c>
      <c r="AX29" s="160" t="s">
        <v>9</v>
      </c>
      <c r="AY29" s="160" t="s">
        <v>9</v>
      </c>
      <c r="AZ29" s="160" t="s">
        <v>9</v>
      </c>
      <c r="BA29" s="159" t="str">
        <f ca="1" t="shared" si="1"/>
        <v>-</v>
      </c>
      <c r="BB29" s="52" t="s">
        <v>9</v>
      </c>
      <c r="BC29" s="52" t="s">
        <v>9</v>
      </c>
      <c r="BD29" s="52" t="s">
        <v>9</v>
      </c>
    </row>
    <row r="30" spans="1:56" ht="19.5" customHeight="1" thickBot="1">
      <c r="A30" s="217"/>
      <c r="B30" s="230"/>
      <c r="C30" s="194"/>
      <c r="D30" s="198"/>
      <c r="E30" s="214"/>
      <c r="F30" s="194"/>
      <c r="G30" s="202"/>
      <c r="H30" s="205"/>
      <c r="I30" s="198"/>
      <c r="J30" s="198"/>
      <c r="K30" s="194"/>
      <c r="L30" s="194"/>
      <c r="M30" s="224"/>
      <c r="N30" s="219"/>
      <c r="O30" s="214"/>
      <c r="P30" s="214"/>
      <c r="Q30" s="219"/>
      <c r="R30" s="194"/>
      <c r="S30" s="194"/>
      <c r="T30" s="224"/>
      <c r="U30" s="219"/>
      <c r="V30" s="224"/>
      <c r="Z30" s="81"/>
      <c r="AB30" s="21"/>
      <c r="AC30" s="155">
        <v>125</v>
      </c>
      <c r="AD30" s="156">
        <v>0.941</v>
      </c>
      <c r="AE30" s="156">
        <v>0.945</v>
      </c>
      <c r="AF30" s="156">
        <v>0.936</v>
      </c>
      <c r="AG30" s="156">
        <v>0.941</v>
      </c>
      <c r="AH30" s="156">
        <v>0.945</v>
      </c>
      <c r="AI30" s="156">
        <v>0.945</v>
      </c>
      <c r="AK30" s="165">
        <v>125</v>
      </c>
      <c r="AL30" s="166">
        <v>0.95</v>
      </c>
      <c r="AM30" s="166">
        <v>0.954</v>
      </c>
      <c r="AN30" s="166">
        <v>0.941</v>
      </c>
      <c r="AO30" s="166">
        <v>0.95</v>
      </c>
      <c r="AP30" s="166">
        <v>0.954</v>
      </c>
      <c r="AQ30" s="166">
        <v>0.95</v>
      </c>
      <c r="AS30" s="152" t="s">
        <v>6</v>
      </c>
      <c r="AT30" s="157" t="s">
        <v>44</v>
      </c>
      <c r="AU30" s="153" t="str">
        <f t="shared" si="4"/>
        <v>Hospitals &amp; Healthcare - HVACHWP</v>
      </c>
      <c r="AV30" s="158" t="s">
        <v>9</v>
      </c>
      <c r="AW30" s="159" t="str">
        <f ca="1" t="shared" si="0"/>
        <v>-</v>
      </c>
      <c r="AX30" s="160" t="s">
        <v>9</v>
      </c>
      <c r="AY30" s="160" t="s">
        <v>9</v>
      </c>
      <c r="AZ30" s="160" t="s">
        <v>9</v>
      </c>
      <c r="BA30" s="159" t="str">
        <f ca="1" t="shared" si="1"/>
        <v>-</v>
      </c>
      <c r="BB30" s="52" t="s">
        <v>9</v>
      </c>
      <c r="BC30" s="52" t="s">
        <v>9</v>
      </c>
      <c r="BD30" s="52" t="s">
        <v>9</v>
      </c>
    </row>
    <row r="31" spans="1:56" ht="15.75" customHeight="1">
      <c r="A31" s="98" t="s">
        <v>40</v>
      </c>
      <c r="B31" s="101" t="s">
        <v>120</v>
      </c>
      <c r="C31" s="102" t="s">
        <v>42</v>
      </c>
      <c r="D31" s="103">
        <v>2</v>
      </c>
      <c r="E31" s="104">
        <v>0.75</v>
      </c>
      <c r="F31" s="105" t="s">
        <v>35</v>
      </c>
      <c r="G31" s="106">
        <v>1</v>
      </c>
      <c r="H31" s="141" t="s">
        <v>29</v>
      </c>
      <c r="I31" s="102">
        <v>20000</v>
      </c>
      <c r="J31" s="102">
        <v>50</v>
      </c>
      <c r="K31" s="108">
        <v>1800</v>
      </c>
      <c r="L31" s="102" t="s">
        <v>30</v>
      </c>
      <c r="M31" s="109">
        <v>0.945</v>
      </c>
      <c r="N31" s="107" t="s">
        <v>48</v>
      </c>
      <c r="O31" s="142">
        <v>1</v>
      </c>
      <c r="P31" s="143">
        <v>1</v>
      </c>
      <c r="Q31" s="144">
        <v>29.6</v>
      </c>
      <c r="R31" s="167">
        <v>29.6</v>
      </c>
      <c r="S31" s="108">
        <v>3801</v>
      </c>
      <c r="T31" s="114">
        <v>112510</v>
      </c>
      <c r="U31" s="145">
        <v>59.2</v>
      </c>
      <c r="V31" s="116">
        <v>225020</v>
      </c>
      <c r="AB31" s="21"/>
      <c r="AC31" s="155">
        <v>150</v>
      </c>
      <c r="AD31" s="156">
        <v>0.945</v>
      </c>
      <c r="AE31" s="156">
        <v>0.95</v>
      </c>
      <c r="AF31" s="156">
        <v>0.936</v>
      </c>
      <c r="AG31" s="156">
        <v>0.95</v>
      </c>
      <c r="AH31" s="156">
        <v>0.95</v>
      </c>
      <c r="AI31" s="156">
        <v>0.945</v>
      </c>
      <c r="AK31" s="165">
        <v>150</v>
      </c>
      <c r="AL31" s="166">
        <v>0.954</v>
      </c>
      <c r="AM31" s="166">
        <v>0.958</v>
      </c>
      <c r="AN31" s="166">
        <v>0.941</v>
      </c>
      <c r="AO31" s="166">
        <v>0.958</v>
      </c>
      <c r="AP31" s="166">
        <v>0.958</v>
      </c>
      <c r="AQ31" s="166">
        <v>0.95</v>
      </c>
      <c r="AS31" s="152" t="s">
        <v>6</v>
      </c>
      <c r="AT31" s="157" t="s">
        <v>42</v>
      </c>
      <c r="AU31" s="153" t="str">
        <f t="shared" si="4"/>
        <v>Hospitals &amp; Healthcare - HVACCWP</v>
      </c>
      <c r="AV31" s="158" t="s">
        <v>9</v>
      </c>
      <c r="AW31" s="159" t="str">
        <f ca="1" t="shared" si="0"/>
        <v>-</v>
      </c>
      <c r="AX31" s="160" t="s">
        <v>9</v>
      </c>
      <c r="AY31" s="160" t="s">
        <v>9</v>
      </c>
      <c r="AZ31" s="160" t="s">
        <v>9</v>
      </c>
      <c r="BA31" s="159" t="str">
        <f ca="1" t="shared" si="1"/>
        <v>-</v>
      </c>
      <c r="BB31" s="52" t="s">
        <v>9</v>
      </c>
      <c r="BC31" s="52" t="s">
        <v>9</v>
      </c>
      <c r="BD31" s="52" t="s">
        <v>9</v>
      </c>
    </row>
    <row r="32" spans="1:56" ht="15.75" customHeight="1">
      <c r="A32" s="99"/>
      <c r="B32" s="117"/>
      <c r="C32" s="118"/>
      <c r="D32" s="119"/>
      <c r="E32" s="120"/>
      <c r="F32" s="121"/>
      <c r="G32" s="122"/>
      <c r="H32" s="146"/>
      <c r="I32" s="118"/>
      <c r="J32" s="118"/>
      <c r="K32" s="124"/>
      <c r="L32" s="118"/>
      <c r="M32" s="125"/>
      <c r="N32" s="123"/>
      <c r="O32" s="117"/>
      <c r="P32" s="147"/>
      <c r="Q32" s="127"/>
      <c r="R32" s="168"/>
      <c r="S32" s="124"/>
      <c r="T32" s="126"/>
      <c r="U32" s="148"/>
      <c r="V32" s="131"/>
      <c r="Z32" s="151" t="s">
        <v>80</v>
      </c>
      <c r="AA32" s="151" t="s">
        <v>81</v>
      </c>
      <c r="AB32" s="21"/>
      <c r="AC32" s="155">
        <v>200</v>
      </c>
      <c r="AD32" s="156">
        <v>0.945</v>
      </c>
      <c r="AE32" s="156">
        <v>0.95</v>
      </c>
      <c r="AF32" s="156">
        <v>0.945</v>
      </c>
      <c r="AG32" s="156">
        <v>0.95</v>
      </c>
      <c r="AH32" s="156">
        <v>0.95</v>
      </c>
      <c r="AI32" s="156">
        <v>0.95</v>
      </c>
      <c r="AK32" s="165">
        <v>200</v>
      </c>
      <c r="AL32" s="166">
        <v>0.954</v>
      </c>
      <c r="AM32" s="166">
        <v>0.958</v>
      </c>
      <c r="AN32" s="166">
        <v>0.95</v>
      </c>
      <c r="AO32" s="166">
        <v>0.958</v>
      </c>
      <c r="AP32" s="166">
        <v>0.962</v>
      </c>
      <c r="AQ32" s="166">
        <v>0.954</v>
      </c>
      <c r="AS32" s="152" t="s">
        <v>6</v>
      </c>
      <c r="AT32" s="157" t="s">
        <v>45</v>
      </c>
      <c r="AU32" s="153" t="str">
        <f t="shared" si="4"/>
        <v>Hospitals &amp; Healthcare - HVACHVACF</v>
      </c>
      <c r="AV32" s="158">
        <v>7243.2</v>
      </c>
      <c r="AW32" s="159">
        <f ca="1" t="shared" si="0"/>
        <v>0.261</v>
      </c>
      <c r="AX32" s="160">
        <v>0.276</v>
      </c>
      <c r="AY32" s="160">
        <v>0.261</v>
      </c>
      <c r="AZ32" s="160">
        <v>0.26</v>
      </c>
      <c r="BA32" s="159">
        <f ca="1" t="shared" si="1"/>
        <v>0.758</v>
      </c>
      <c r="BB32" s="52">
        <v>0.907</v>
      </c>
      <c r="BC32" s="52">
        <v>0.758</v>
      </c>
      <c r="BD32" s="52">
        <v>0.694</v>
      </c>
    </row>
    <row r="33" spans="1:56" ht="15.75" customHeight="1">
      <c r="A33" s="100">
        <v>1</v>
      </c>
      <c r="B33" s="39"/>
      <c r="C33" s="40"/>
      <c r="D33" s="49"/>
      <c r="E33" s="48"/>
      <c r="F33" s="54"/>
      <c r="G33" s="140">
        <f aca="true" t="shared" si="13" ref="G33:G42">IF($C33="HWP",0,IF(F33="Duplex",0.37,IF(F33="Single",0.74,"")))</f>
      </c>
      <c r="H33" s="44"/>
      <c r="I33" s="41"/>
      <c r="J33" s="41"/>
      <c r="K33" s="43"/>
      <c r="L33" s="41"/>
      <c r="M33" s="139">
        <f>IF(OR(ISBLANK(J33),ISBLANK(K33),ISBLANK(L33)),"",INDEX($AL$14:$AQ$38,MATCH(J33,$AK$14:$AK$38,0),MATCH(CONCATENATE(L33,K33),$AL$13:$AQ$13,0)))</f>
      </c>
      <c r="N33" s="42"/>
      <c r="O33" s="132">
        <f>IF($N33="","",IF($N33="No",1,VLOOKUP(CONCATENATE($C$4,$C$15),$AU$14:$BD$67,3,0)))</f>
      </c>
      <c r="P33" s="133">
        <f>IF($N33="","",IF($N33="No",1,VLOOKUP(CONCATENATE($C$4,$C$15),$AU$14:$BD$67,7,0)))</f>
      </c>
      <c r="Q33" s="112">
        <f aca="true" t="shared" si="14" ref="Q33:Q42">IF(OR(N33="",M33=""),"",J33*0.746*E33*P33/M33)</f>
      </c>
      <c r="R33" s="167">
        <f aca="true" t="shared" si="15" ref="R33:R42">IF($Q33="","",Q33*G33)</f>
      </c>
      <c r="S33" s="113">
        <f aca="true" t="shared" si="16" ref="S33:S42">IF($Q33="","",VLOOKUP(CONCATENATE($C$4,$C33),$AU$14:$BD$67,2,0))</f>
      </c>
      <c r="T33" s="129">
        <f aca="true" t="shared" si="17" ref="T33:T42">IF(S33="","",Q33*S33*O33)</f>
      </c>
      <c r="U33" s="134">
        <f aca="true" t="shared" si="18" ref="U33:U42">IF(R33="","",D33*R33)</f>
      </c>
      <c r="V33" s="135">
        <f aca="true" t="shared" si="19" ref="V33:V38">IF(Q33="","",D33*T33)</f>
      </c>
      <c r="Z33" s="153" t="s">
        <v>167</v>
      </c>
      <c r="AA33" s="153">
        <v>2</v>
      </c>
      <c r="AB33" s="21"/>
      <c r="AK33" s="165">
        <v>250</v>
      </c>
      <c r="AL33" s="166">
        <v>0.954</v>
      </c>
      <c r="AM33" s="166">
        <v>0.958</v>
      </c>
      <c r="AN33" s="166">
        <v>0.95</v>
      </c>
      <c r="AO33" s="166">
        <v>0.958</v>
      </c>
      <c r="AP33" s="166">
        <v>0.962</v>
      </c>
      <c r="AQ33" s="166">
        <v>0.958</v>
      </c>
      <c r="AS33" s="152" t="s">
        <v>6</v>
      </c>
      <c r="AT33" s="157" t="s">
        <v>46</v>
      </c>
      <c r="AU33" s="153" t="str">
        <f t="shared" si="4"/>
        <v>Hospitals &amp; Healthcare - HVACCTF</v>
      </c>
      <c r="AV33" s="158">
        <v>1032</v>
      </c>
      <c r="AW33" s="159">
        <f ca="1" t="shared" si="0"/>
        <v>0.222</v>
      </c>
      <c r="AX33" s="160">
        <v>0.245</v>
      </c>
      <c r="AY33" s="160">
        <v>0.222</v>
      </c>
      <c r="AZ33" s="160">
        <v>0.217</v>
      </c>
      <c r="BA33" s="159">
        <f ca="1" t="shared" si="1"/>
        <v>0.675</v>
      </c>
      <c r="BB33" s="52">
        <v>0.869</v>
      </c>
      <c r="BC33" s="52">
        <v>0.675</v>
      </c>
      <c r="BD33" s="52">
        <v>0.594</v>
      </c>
    </row>
    <row r="34" spans="1:56" ht="15.75" customHeight="1">
      <c r="A34" s="100">
        <v>2</v>
      </c>
      <c r="B34" s="39"/>
      <c r="C34" s="40"/>
      <c r="D34" s="49"/>
      <c r="E34" s="48"/>
      <c r="F34" s="54"/>
      <c r="G34" s="140">
        <f t="shared" si="13"/>
      </c>
      <c r="H34" s="44"/>
      <c r="I34" s="41"/>
      <c r="J34" s="41"/>
      <c r="K34" s="43"/>
      <c r="L34" s="41"/>
      <c r="M34" s="139">
        <f aca="true" t="shared" si="20" ref="M34:M42">IF(OR(ISBLANK(J34),ISBLANK(K34),ISBLANK(L34)),"",INDEX($AL$14:$AQ$38,MATCH(J34,$AK$14:$AK$38,0),MATCH(CONCATENATE(L34,K34),$AL$13:$AQ$13,0)))</f>
      </c>
      <c r="N34" s="42"/>
      <c r="O34" s="132">
        <f aca="true" t="shared" si="21" ref="O34:O42">IF($N34="","",IF($N34="No",1,VLOOKUP(CONCATENATE($C$4,$C$15),$AU$14:$BD$67,3,0)))</f>
      </c>
      <c r="P34" s="133">
        <f aca="true" t="shared" si="22" ref="P34:P42">IF($N34="","",IF($N34="No",1,VLOOKUP(CONCATENATE($C$4,$C$15),$AU$14:$BD$67,7,0)))</f>
      </c>
      <c r="Q34" s="112">
        <f t="shared" si="14"/>
      </c>
      <c r="R34" s="167">
        <f t="shared" si="15"/>
      </c>
      <c r="S34" s="113">
        <f t="shared" si="16"/>
      </c>
      <c r="T34" s="129">
        <f t="shared" si="17"/>
      </c>
      <c r="U34" s="134">
        <f t="shared" si="18"/>
      </c>
      <c r="V34" s="135">
        <f t="shared" si="19"/>
      </c>
      <c r="Z34" s="153" t="s">
        <v>75</v>
      </c>
      <c r="AA34" s="153">
        <v>2</v>
      </c>
      <c r="AB34" s="21"/>
      <c r="AK34" s="165">
        <v>300</v>
      </c>
      <c r="AL34" s="166">
        <v>0.954</v>
      </c>
      <c r="AM34" s="166">
        <v>0.958</v>
      </c>
      <c r="AN34" s="166">
        <v>0.954</v>
      </c>
      <c r="AO34" s="166">
        <v>0.958</v>
      </c>
      <c r="AP34" s="166">
        <v>0.962</v>
      </c>
      <c r="AQ34" s="166">
        <v>0.958</v>
      </c>
      <c r="AS34" s="152" t="s">
        <v>2</v>
      </c>
      <c r="AT34" s="157" t="s">
        <v>43</v>
      </c>
      <c r="AU34" s="153" t="str">
        <f t="shared" si="4"/>
        <v>Education - K-12CHWP</v>
      </c>
      <c r="AV34" s="158">
        <v>1444</v>
      </c>
      <c r="AW34" s="159">
        <f ca="1" t="shared" si="0"/>
        <v>0.28</v>
      </c>
      <c r="AX34" s="160">
        <v>0.3</v>
      </c>
      <c r="AY34" s="160">
        <v>0.28</v>
      </c>
      <c r="AZ34" s="160">
        <v>0.278</v>
      </c>
      <c r="BA34" s="159">
        <f ca="1" t="shared" si="1"/>
        <v>0.571</v>
      </c>
      <c r="BB34" s="52">
        <v>0.77</v>
      </c>
      <c r="BC34" s="52">
        <v>0.571</v>
      </c>
      <c r="BD34" s="52">
        <v>0.535</v>
      </c>
    </row>
    <row r="35" spans="1:56" ht="15.75" customHeight="1">
      <c r="A35" s="100">
        <v>3</v>
      </c>
      <c r="B35" s="39"/>
      <c r="C35" s="40"/>
      <c r="D35" s="49"/>
      <c r="E35" s="48"/>
      <c r="F35" s="54"/>
      <c r="G35" s="140">
        <f t="shared" si="13"/>
      </c>
      <c r="H35" s="44"/>
      <c r="I35" s="41"/>
      <c r="J35" s="41"/>
      <c r="K35" s="43"/>
      <c r="L35" s="41"/>
      <c r="M35" s="139">
        <f t="shared" si="20"/>
      </c>
      <c r="N35" s="42"/>
      <c r="O35" s="132">
        <f t="shared" si="21"/>
      </c>
      <c r="P35" s="133">
        <f t="shared" si="22"/>
      </c>
      <c r="Q35" s="112">
        <f t="shared" si="14"/>
      </c>
      <c r="R35" s="167">
        <f t="shared" si="15"/>
      </c>
      <c r="S35" s="113">
        <f t="shared" si="16"/>
      </c>
      <c r="T35" s="129">
        <f t="shared" si="17"/>
      </c>
      <c r="U35" s="134">
        <f t="shared" si="18"/>
      </c>
      <c r="V35" s="135">
        <f t="shared" si="19"/>
      </c>
      <c r="Z35" s="153" t="s">
        <v>76</v>
      </c>
      <c r="AA35" s="153">
        <v>1</v>
      </c>
      <c r="AB35" s="21"/>
      <c r="AK35" s="165">
        <v>350</v>
      </c>
      <c r="AL35" s="166">
        <v>0.954</v>
      </c>
      <c r="AM35" s="166">
        <v>0.958</v>
      </c>
      <c r="AN35" s="166">
        <v>0.954</v>
      </c>
      <c r="AO35" s="166">
        <v>0.958</v>
      </c>
      <c r="AP35" s="166">
        <v>0.962</v>
      </c>
      <c r="AQ35" s="166">
        <v>0.958</v>
      </c>
      <c r="AS35" s="152" t="s">
        <v>2</v>
      </c>
      <c r="AT35" s="157" t="s">
        <v>44</v>
      </c>
      <c r="AU35" s="153" t="str">
        <f t="shared" si="4"/>
        <v>Education - K-12HWP</v>
      </c>
      <c r="AV35" s="158">
        <v>4959</v>
      </c>
      <c r="AW35" s="159">
        <f ca="1" t="shared" si="0"/>
        <v>0.278</v>
      </c>
      <c r="AX35" s="160">
        <v>0.321</v>
      </c>
      <c r="AY35" s="160">
        <v>0.278</v>
      </c>
      <c r="AZ35" s="160">
        <v>0.275</v>
      </c>
      <c r="BA35" s="159">
        <f ca="1" t="shared" si="1"/>
        <v>1</v>
      </c>
      <c r="BB35" s="52">
        <v>1</v>
      </c>
      <c r="BC35" s="52">
        <v>1</v>
      </c>
      <c r="BD35" s="52">
        <v>1</v>
      </c>
    </row>
    <row r="36" spans="1:56" ht="15.75" customHeight="1">
      <c r="A36" s="100">
        <v>4</v>
      </c>
      <c r="B36" s="39"/>
      <c r="C36" s="40"/>
      <c r="D36" s="49"/>
      <c r="E36" s="48"/>
      <c r="F36" s="54"/>
      <c r="G36" s="140">
        <f t="shared" si="13"/>
      </c>
      <c r="H36" s="44"/>
      <c r="I36" s="41"/>
      <c r="J36" s="41"/>
      <c r="K36" s="43"/>
      <c r="L36" s="41"/>
      <c r="M36" s="139">
        <f t="shared" si="20"/>
      </c>
      <c r="N36" s="42"/>
      <c r="O36" s="132">
        <f t="shared" si="21"/>
      </c>
      <c r="P36" s="133">
        <f t="shared" si="22"/>
      </c>
      <c r="Q36" s="112">
        <f t="shared" si="14"/>
      </c>
      <c r="R36" s="167">
        <f t="shared" si="15"/>
      </c>
      <c r="S36" s="113">
        <f t="shared" si="16"/>
      </c>
      <c r="T36" s="129">
        <f t="shared" si="17"/>
      </c>
      <c r="U36" s="134">
        <f t="shared" si="18"/>
      </c>
      <c r="V36" s="135">
        <f t="shared" si="19"/>
      </c>
      <c r="Z36" s="153" t="s">
        <v>78</v>
      </c>
      <c r="AA36" s="153">
        <v>1</v>
      </c>
      <c r="AB36" s="21"/>
      <c r="AK36" s="165">
        <v>400</v>
      </c>
      <c r="AL36" s="166">
        <v>0.958</v>
      </c>
      <c r="AM36" s="166">
        <v>0.958</v>
      </c>
      <c r="AN36" s="166">
        <v>0.958</v>
      </c>
      <c r="AO36" s="166">
        <v>0.958</v>
      </c>
      <c r="AP36" s="166">
        <v>0.962</v>
      </c>
      <c r="AQ36" s="166">
        <v>0.958</v>
      </c>
      <c r="AS36" s="152" t="s">
        <v>2</v>
      </c>
      <c r="AT36" s="157" t="s">
        <v>42</v>
      </c>
      <c r="AU36" s="153" t="str">
        <f t="shared" si="4"/>
        <v>Education - K-12CWP</v>
      </c>
      <c r="AV36" s="158">
        <v>1444</v>
      </c>
      <c r="AW36" s="159">
        <f ca="1" t="shared" si="0"/>
        <v>0.238</v>
      </c>
      <c r="AX36" s="160">
        <v>0.263</v>
      </c>
      <c r="AY36" s="160">
        <v>0.238</v>
      </c>
      <c r="AZ36" s="160">
        <v>0.237</v>
      </c>
      <c r="BA36" s="159">
        <f ca="1" t="shared" si="1"/>
        <v>0.571</v>
      </c>
      <c r="BB36" s="52">
        <v>0.771</v>
      </c>
      <c r="BC36" s="52">
        <v>0.571</v>
      </c>
      <c r="BD36" s="52">
        <v>0.535</v>
      </c>
    </row>
    <row r="37" spans="1:56" ht="15.75" customHeight="1">
      <c r="A37" s="100">
        <v>5</v>
      </c>
      <c r="B37" s="39"/>
      <c r="C37" s="40"/>
      <c r="D37" s="49"/>
      <c r="E37" s="48"/>
      <c r="F37" s="54"/>
      <c r="G37" s="140">
        <f t="shared" si="13"/>
      </c>
      <c r="H37" s="44"/>
      <c r="I37" s="41"/>
      <c r="J37" s="41"/>
      <c r="K37" s="43"/>
      <c r="L37" s="41"/>
      <c r="M37" s="139">
        <f t="shared" si="20"/>
      </c>
      <c r="N37" s="42"/>
      <c r="O37" s="132">
        <f t="shared" si="21"/>
      </c>
      <c r="P37" s="133">
        <f t="shared" si="22"/>
      </c>
      <c r="Q37" s="112">
        <f t="shared" si="14"/>
      </c>
      <c r="R37" s="167">
        <f t="shared" si="15"/>
      </c>
      <c r="S37" s="113">
        <f t="shared" si="16"/>
      </c>
      <c r="T37" s="129">
        <f t="shared" si="17"/>
      </c>
      <c r="U37" s="134">
        <f t="shared" si="18"/>
      </c>
      <c r="V37" s="135">
        <f t="shared" si="19"/>
      </c>
      <c r="Z37" s="153" t="s">
        <v>79</v>
      </c>
      <c r="AA37" s="153">
        <v>1</v>
      </c>
      <c r="AB37" s="21"/>
      <c r="AK37" s="165">
        <v>450</v>
      </c>
      <c r="AL37" s="166">
        <v>0.962</v>
      </c>
      <c r="AM37" s="166">
        <v>0.962</v>
      </c>
      <c r="AN37" s="166">
        <v>0.958</v>
      </c>
      <c r="AO37" s="166">
        <v>0.958</v>
      </c>
      <c r="AP37" s="166">
        <v>0.962</v>
      </c>
      <c r="AQ37" s="166">
        <v>0.958</v>
      </c>
      <c r="AS37" s="161" t="s">
        <v>2</v>
      </c>
      <c r="AT37" s="157" t="s">
        <v>45</v>
      </c>
      <c r="AU37" s="162" t="str">
        <f t="shared" si="4"/>
        <v>Education - K-12HVACF</v>
      </c>
      <c r="AV37" s="158">
        <v>4164.8</v>
      </c>
      <c r="AW37" s="159">
        <f ca="1" t="shared" si="0"/>
        <v>0.271</v>
      </c>
      <c r="AX37" s="160">
        <v>0.288</v>
      </c>
      <c r="AY37" s="160">
        <v>0.271</v>
      </c>
      <c r="AZ37" s="160">
        <v>0.27</v>
      </c>
      <c r="BA37" s="159">
        <f ca="1" t="shared" si="1"/>
        <v>0.675</v>
      </c>
      <c r="BB37" s="52">
        <v>0.832</v>
      </c>
      <c r="BC37" s="52">
        <v>0.675</v>
      </c>
      <c r="BD37" s="52">
        <v>0.646</v>
      </c>
    </row>
    <row r="38" spans="1:56" ht="15.75" customHeight="1">
      <c r="A38" s="100">
        <v>6</v>
      </c>
      <c r="B38" s="39"/>
      <c r="C38" s="40"/>
      <c r="D38" s="49"/>
      <c r="E38" s="48"/>
      <c r="F38" s="54"/>
      <c r="G38" s="140">
        <f t="shared" si="13"/>
      </c>
      <c r="H38" s="44"/>
      <c r="I38" s="41"/>
      <c r="J38" s="41"/>
      <c r="K38" s="43"/>
      <c r="L38" s="41"/>
      <c r="M38" s="139">
        <f t="shared" si="20"/>
      </c>
      <c r="N38" s="42"/>
      <c r="O38" s="132">
        <f t="shared" si="21"/>
      </c>
      <c r="P38" s="133">
        <f t="shared" si="22"/>
      </c>
      <c r="Q38" s="112">
        <f t="shared" si="14"/>
      </c>
      <c r="R38" s="167">
        <f t="shared" si="15"/>
      </c>
      <c r="S38" s="113">
        <f t="shared" si="16"/>
      </c>
      <c r="T38" s="129">
        <f t="shared" si="17"/>
      </c>
      <c r="U38" s="134">
        <f t="shared" si="18"/>
      </c>
      <c r="V38" s="135">
        <f t="shared" si="19"/>
      </c>
      <c r="Z38" s="153" t="s">
        <v>77</v>
      </c>
      <c r="AA38" s="153">
        <v>1</v>
      </c>
      <c r="AB38" s="21"/>
      <c r="AK38" s="165">
        <v>500</v>
      </c>
      <c r="AL38" s="166">
        <v>0.962</v>
      </c>
      <c r="AM38" s="166">
        <v>0.962</v>
      </c>
      <c r="AN38" s="166">
        <v>0.958</v>
      </c>
      <c r="AO38" s="166">
        <v>0.958</v>
      </c>
      <c r="AP38" s="166">
        <v>0.962</v>
      </c>
      <c r="AQ38" s="166">
        <v>0.958</v>
      </c>
      <c r="AS38" s="161" t="s">
        <v>2</v>
      </c>
      <c r="AT38" s="157" t="s">
        <v>46</v>
      </c>
      <c r="AU38" s="162" t="str">
        <f t="shared" si="4"/>
        <v>Education - K-12CTF</v>
      </c>
      <c r="AV38" s="158">
        <v>1032</v>
      </c>
      <c r="AW38" s="159">
        <f ca="1" t="shared" si="0"/>
        <v>0.238</v>
      </c>
      <c r="AX38" s="160">
        <v>0.263</v>
      </c>
      <c r="AY38" s="160">
        <v>0.238</v>
      </c>
      <c r="AZ38" s="160">
        <v>0.237</v>
      </c>
      <c r="BA38" s="159">
        <f ca="1" t="shared" si="1"/>
        <v>0.571</v>
      </c>
      <c r="BB38" s="52">
        <v>0.771</v>
      </c>
      <c r="BC38" s="52">
        <v>0.571</v>
      </c>
      <c r="BD38" s="52">
        <v>0.535</v>
      </c>
    </row>
    <row r="39" spans="1:56" ht="15.75" customHeight="1">
      <c r="A39" s="100">
        <v>7</v>
      </c>
      <c r="B39" s="39"/>
      <c r="C39" s="40"/>
      <c r="D39" s="49"/>
      <c r="E39" s="48"/>
      <c r="F39" s="54"/>
      <c r="G39" s="140">
        <f t="shared" si="13"/>
      </c>
      <c r="H39" s="44"/>
      <c r="I39" s="41"/>
      <c r="J39" s="41"/>
      <c r="K39" s="43"/>
      <c r="L39" s="41"/>
      <c r="M39" s="139">
        <f t="shared" si="20"/>
      </c>
      <c r="N39" s="42"/>
      <c r="O39" s="132">
        <f t="shared" si="21"/>
      </c>
      <c r="P39" s="133">
        <f t="shared" si="22"/>
      </c>
      <c r="Q39" s="112">
        <f t="shared" si="14"/>
      </c>
      <c r="R39" s="167">
        <f t="shared" si="15"/>
      </c>
      <c r="S39" s="113">
        <f t="shared" si="16"/>
      </c>
      <c r="T39" s="129">
        <f t="shared" si="17"/>
      </c>
      <c r="U39" s="134">
        <f t="shared" si="18"/>
      </c>
      <c r="V39" s="135"/>
      <c r="Z39" s="153" t="s">
        <v>36</v>
      </c>
      <c r="AA39" s="153">
        <v>3</v>
      </c>
      <c r="AB39" s="21"/>
      <c r="AS39" s="161" t="s">
        <v>3</v>
      </c>
      <c r="AT39" s="157" t="s">
        <v>43</v>
      </c>
      <c r="AU39" s="162" t="str">
        <f t="shared" si="4"/>
        <v>Education - College &amp; UniversityCHWP</v>
      </c>
      <c r="AV39" s="158">
        <v>1718</v>
      </c>
      <c r="AW39" s="159">
        <f ca="1" t="shared" si="0"/>
        <v>0.283</v>
      </c>
      <c r="AX39" s="160">
        <v>0.304</v>
      </c>
      <c r="AY39" s="160">
        <v>0.283</v>
      </c>
      <c r="AZ39" s="160">
        <v>0.28</v>
      </c>
      <c r="BA39" s="159">
        <f ca="1" t="shared" si="1"/>
        <v>0.599</v>
      </c>
      <c r="BB39" s="52">
        <v>0.796</v>
      </c>
      <c r="BC39" s="52">
        <v>0.599</v>
      </c>
      <c r="BD39" s="52">
        <v>0.548</v>
      </c>
    </row>
    <row r="40" spans="1:56" ht="15.75" customHeight="1">
      <c r="A40" s="100">
        <v>8</v>
      </c>
      <c r="B40" s="39"/>
      <c r="C40" s="40"/>
      <c r="D40" s="49"/>
      <c r="E40" s="48"/>
      <c r="F40" s="54"/>
      <c r="G40" s="140">
        <f t="shared" si="13"/>
      </c>
      <c r="H40" s="44"/>
      <c r="I40" s="41"/>
      <c r="J40" s="41"/>
      <c r="K40" s="43"/>
      <c r="L40" s="41"/>
      <c r="M40" s="139">
        <f t="shared" si="20"/>
      </c>
      <c r="N40" s="42"/>
      <c r="O40" s="132">
        <f t="shared" si="21"/>
      </c>
      <c r="P40" s="133">
        <f t="shared" si="22"/>
      </c>
      <c r="Q40" s="112">
        <f t="shared" si="14"/>
      </c>
      <c r="R40" s="167">
        <f t="shared" si="15"/>
      </c>
      <c r="S40" s="113">
        <f t="shared" si="16"/>
      </c>
      <c r="T40" s="129">
        <f t="shared" si="17"/>
      </c>
      <c r="U40" s="134">
        <f t="shared" si="18"/>
      </c>
      <c r="V40" s="135">
        <f>IF(Q40="","",D40*T40)</f>
      </c>
      <c r="AB40" s="21"/>
      <c r="AS40" s="161" t="s">
        <v>3</v>
      </c>
      <c r="AT40" s="157" t="s">
        <v>44</v>
      </c>
      <c r="AU40" s="162" t="str">
        <f t="shared" si="4"/>
        <v>Education - College &amp; UniversityHWP</v>
      </c>
      <c r="AV40" s="158">
        <v>4959</v>
      </c>
      <c r="AW40" s="159">
        <f ca="1" t="shared" si="0"/>
        <v>0.278</v>
      </c>
      <c r="AX40" s="160">
        <v>0.321</v>
      </c>
      <c r="AY40" s="160">
        <v>0.278</v>
      </c>
      <c r="AZ40" s="160">
        <v>0.275</v>
      </c>
      <c r="BA40" s="159">
        <f ca="1" t="shared" si="1"/>
        <v>1</v>
      </c>
      <c r="BB40" s="52">
        <v>1</v>
      </c>
      <c r="BC40" s="52">
        <v>1</v>
      </c>
      <c r="BD40" s="52">
        <v>1</v>
      </c>
    </row>
    <row r="41" spans="1:56" ht="15.75" customHeight="1">
      <c r="A41" s="100">
        <v>9</v>
      </c>
      <c r="B41" s="39"/>
      <c r="C41" s="40"/>
      <c r="D41" s="49"/>
      <c r="E41" s="48"/>
      <c r="F41" s="54"/>
      <c r="G41" s="140">
        <f t="shared" si="13"/>
      </c>
      <c r="H41" s="44"/>
      <c r="I41" s="41"/>
      <c r="J41" s="41"/>
      <c r="K41" s="43"/>
      <c r="L41" s="41"/>
      <c r="M41" s="139">
        <f t="shared" si="20"/>
      </c>
      <c r="N41" s="42"/>
      <c r="O41" s="132">
        <f t="shared" si="21"/>
      </c>
      <c r="P41" s="133">
        <f t="shared" si="22"/>
      </c>
      <c r="Q41" s="112">
        <f t="shared" si="14"/>
      </c>
      <c r="R41" s="167">
        <f t="shared" si="15"/>
      </c>
      <c r="S41" s="113">
        <f t="shared" si="16"/>
      </c>
      <c r="T41" s="129">
        <f t="shared" si="17"/>
      </c>
      <c r="U41" s="134">
        <f t="shared" si="18"/>
      </c>
      <c r="V41" s="135">
        <f>IF(Q41="","",D41*T41)</f>
      </c>
      <c r="AA41" s="21"/>
      <c r="AB41" s="21"/>
      <c r="AS41" s="161" t="s">
        <v>3</v>
      </c>
      <c r="AT41" s="157" t="s">
        <v>42</v>
      </c>
      <c r="AU41" s="162" t="str">
        <f t="shared" si="4"/>
        <v>Education - College &amp; UniversityCWP</v>
      </c>
      <c r="AV41" s="158">
        <v>1718</v>
      </c>
      <c r="AW41" s="159">
        <f ca="1" t="shared" si="0"/>
        <v>0.243</v>
      </c>
      <c r="AX41" s="160">
        <v>0.27</v>
      </c>
      <c r="AY41" s="160">
        <v>0.243</v>
      </c>
      <c r="AZ41" s="160">
        <v>0.243</v>
      </c>
      <c r="BA41" s="159">
        <f ca="1" t="shared" si="1"/>
        <v>0.599</v>
      </c>
      <c r="BB41" s="52">
        <v>0.796</v>
      </c>
      <c r="BC41" s="52">
        <v>0.599</v>
      </c>
      <c r="BD41" s="52">
        <v>0.548</v>
      </c>
    </row>
    <row r="42" spans="1:56" ht="15.75" customHeight="1" thickBot="1">
      <c r="A42" s="169">
        <v>10</v>
      </c>
      <c r="B42" s="170"/>
      <c r="C42" s="171"/>
      <c r="D42" s="172"/>
      <c r="E42" s="173"/>
      <c r="F42" s="174"/>
      <c r="G42" s="140">
        <f t="shared" si="13"/>
      </c>
      <c r="H42" s="187"/>
      <c r="I42" s="176"/>
      <c r="J42" s="176"/>
      <c r="K42" s="177"/>
      <c r="L42" s="176"/>
      <c r="M42" s="178">
        <f t="shared" si="20"/>
      </c>
      <c r="N42" s="175"/>
      <c r="O42" s="132">
        <f t="shared" si="21"/>
      </c>
      <c r="P42" s="133">
        <f t="shared" si="22"/>
      </c>
      <c r="Q42" s="179">
        <f t="shared" si="14"/>
      </c>
      <c r="R42" s="167">
        <f t="shared" si="15"/>
      </c>
      <c r="S42" s="180">
        <f t="shared" si="16"/>
      </c>
      <c r="T42" s="181">
        <f t="shared" si="17"/>
      </c>
      <c r="U42" s="134">
        <f t="shared" si="18"/>
      </c>
      <c r="V42" s="136">
        <f>IF(Q42="","",D42*T42)</f>
      </c>
      <c r="AA42" s="21"/>
      <c r="AB42" s="21"/>
      <c r="AS42" s="161" t="s">
        <v>3</v>
      </c>
      <c r="AT42" s="157" t="s">
        <v>45</v>
      </c>
      <c r="AU42" s="162" t="str">
        <f t="shared" si="4"/>
        <v>Education - College &amp; UniversityHVACF</v>
      </c>
      <c r="AV42" s="158">
        <v>4580.8</v>
      </c>
      <c r="AW42" s="159">
        <f ca="1" t="shared" si="0"/>
        <v>0.277</v>
      </c>
      <c r="AX42" s="160">
        <v>0.293</v>
      </c>
      <c r="AY42" s="160">
        <v>0.277</v>
      </c>
      <c r="AZ42" s="160">
        <v>0.275</v>
      </c>
      <c r="BA42" s="159">
        <f ca="1" t="shared" si="1"/>
        <v>0.696</v>
      </c>
      <c r="BB42" s="52">
        <v>0.852</v>
      </c>
      <c r="BC42" s="52">
        <v>0.696</v>
      </c>
      <c r="BD42" s="52">
        <v>0.657</v>
      </c>
    </row>
    <row r="43" spans="1:56" ht="18.75" thickBot="1">
      <c r="A43" s="182"/>
      <c r="B43" s="183"/>
      <c r="C43" s="183"/>
      <c r="D43" s="184"/>
      <c r="E43" s="185"/>
      <c r="F43" s="185"/>
      <c r="G43" s="185"/>
      <c r="H43" s="185"/>
      <c r="I43" s="185"/>
      <c r="J43" s="185"/>
      <c r="K43" s="185"/>
      <c r="L43" s="185"/>
      <c r="M43" s="185"/>
      <c r="N43" s="185"/>
      <c r="O43" s="185"/>
      <c r="P43" s="185"/>
      <c r="Q43" s="185"/>
      <c r="R43" s="185"/>
      <c r="S43" s="185"/>
      <c r="T43" s="186"/>
      <c r="U43" s="137">
        <f>SUM(U33:U42)</f>
        <v>0</v>
      </c>
      <c r="V43" s="138">
        <f>SUM(V33:V42)</f>
        <v>0</v>
      </c>
      <c r="AA43" s="21"/>
      <c r="AB43" s="21"/>
      <c r="AS43" s="161" t="s">
        <v>3</v>
      </c>
      <c r="AT43" s="157" t="s">
        <v>46</v>
      </c>
      <c r="AU43" s="162" t="str">
        <f t="shared" si="4"/>
        <v>Education - College &amp; UniversityCTF</v>
      </c>
      <c r="AV43" s="158">
        <v>1032</v>
      </c>
      <c r="AW43" s="159">
        <f ca="1" t="shared" si="0"/>
        <v>0.243</v>
      </c>
      <c r="AX43" s="160">
        <v>0.27</v>
      </c>
      <c r="AY43" s="160">
        <v>0.243</v>
      </c>
      <c r="AZ43" s="160">
        <v>0.243</v>
      </c>
      <c r="BA43" s="159">
        <f ca="1" t="shared" si="1"/>
        <v>0.599</v>
      </c>
      <c r="BB43" s="52">
        <v>0.796</v>
      </c>
      <c r="BC43" s="52">
        <v>0.599</v>
      </c>
      <c r="BD43" s="52">
        <v>0.548</v>
      </c>
    </row>
    <row r="44" spans="1:56" ht="19.5" customHeight="1" thickBot="1">
      <c r="A44" s="30" t="s">
        <v>32</v>
      </c>
      <c r="B44" s="21"/>
      <c r="C44" s="21"/>
      <c r="D44" s="21"/>
      <c r="E44" s="21"/>
      <c r="F44" s="21"/>
      <c r="AA44" s="21"/>
      <c r="AB44" s="21"/>
      <c r="AS44" s="161" t="s">
        <v>4</v>
      </c>
      <c r="AT44" s="157" t="s">
        <v>43</v>
      </c>
      <c r="AU44" s="162" t="str">
        <f t="shared" si="4"/>
        <v>RetailCHWP</v>
      </c>
      <c r="AV44" s="158">
        <v>2347</v>
      </c>
      <c r="AW44" s="159">
        <f ca="1" t="shared" si="0"/>
        <v>0.283</v>
      </c>
      <c r="AX44" s="160">
        <v>0.305</v>
      </c>
      <c r="AY44" s="160">
        <v>0.283</v>
      </c>
      <c r="AZ44" s="160">
        <v>0.239</v>
      </c>
      <c r="BA44" s="159">
        <f ca="1" t="shared" si="1"/>
        <v>0.675</v>
      </c>
      <c r="BB44" s="52">
        <v>0.869</v>
      </c>
      <c r="BC44" s="52">
        <v>0.675</v>
      </c>
      <c r="BD44" s="52">
        <v>0.594</v>
      </c>
    </row>
    <row r="45" spans="1:56" ht="19.5" customHeight="1">
      <c r="A45" s="207" t="s">
        <v>58</v>
      </c>
      <c r="B45" s="208"/>
      <c r="C45" s="209"/>
      <c r="D45" s="149">
        <f>U25-U43</f>
        <v>0</v>
      </c>
      <c r="AA45" s="21"/>
      <c r="AB45" s="21"/>
      <c r="AS45" s="161" t="s">
        <v>4</v>
      </c>
      <c r="AT45" s="157" t="s">
        <v>44</v>
      </c>
      <c r="AU45" s="162" t="str">
        <f t="shared" si="4"/>
        <v>RetailHWP</v>
      </c>
      <c r="AV45" s="158">
        <v>4959</v>
      </c>
      <c r="AW45" s="159">
        <f ca="1" t="shared" si="0"/>
        <v>0.278</v>
      </c>
      <c r="AX45" s="160">
        <v>0.321</v>
      </c>
      <c r="AY45" s="160">
        <v>0.278</v>
      </c>
      <c r="AZ45" s="160">
        <v>0.275</v>
      </c>
      <c r="BA45" s="159">
        <f ca="1" t="shared" si="1"/>
        <v>1</v>
      </c>
      <c r="BB45" s="52">
        <v>1</v>
      </c>
      <c r="BC45" s="52">
        <v>1</v>
      </c>
      <c r="BD45" s="52">
        <v>1</v>
      </c>
    </row>
    <row r="46" spans="1:56" ht="19.5" customHeight="1" thickBot="1">
      <c r="A46" s="210" t="s">
        <v>41</v>
      </c>
      <c r="B46" s="211"/>
      <c r="C46" s="212"/>
      <c r="D46" s="150">
        <f>V25-V43</f>
        <v>0</v>
      </c>
      <c r="AA46" s="21"/>
      <c r="AB46" s="21"/>
      <c r="AS46" s="161" t="s">
        <v>4</v>
      </c>
      <c r="AT46" s="157" t="s">
        <v>42</v>
      </c>
      <c r="AU46" s="162" t="str">
        <f t="shared" si="4"/>
        <v>RetailCWP</v>
      </c>
      <c r="AV46" s="158">
        <v>2347</v>
      </c>
      <c r="AW46" s="159">
        <f ca="1" t="shared" si="0"/>
        <v>0.244</v>
      </c>
      <c r="AX46" s="160">
        <v>0.271</v>
      </c>
      <c r="AY46" s="160">
        <v>0.244</v>
      </c>
      <c r="AZ46" s="160">
        <v>0.239</v>
      </c>
      <c r="BA46" s="159">
        <f ca="1" t="shared" si="1"/>
        <v>0.675</v>
      </c>
      <c r="BB46" s="52">
        <v>0.869</v>
      </c>
      <c r="BC46" s="52">
        <v>0.675</v>
      </c>
      <c r="BD46" s="52">
        <v>0.594</v>
      </c>
    </row>
    <row r="47" spans="27:56" ht="13.5" customHeight="1">
      <c r="AA47" s="21"/>
      <c r="AB47" s="21"/>
      <c r="AS47" s="161" t="s">
        <v>4</v>
      </c>
      <c r="AT47" s="157" t="s">
        <v>45</v>
      </c>
      <c r="AU47" s="162" t="str">
        <f t="shared" si="4"/>
        <v>RetailHVACF</v>
      </c>
      <c r="AV47" s="158">
        <v>5537.6</v>
      </c>
      <c r="AW47" s="159">
        <f ca="1" t="shared" si="0"/>
        <v>0.278</v>
      </c>
      <c r="AX47" s="160">
        <v>0.295</v>
      </c>
      <c r="AY47" s="160">
        <v>0.278</v>
      </c>
      <c r="AZ47" s="160">
        <v>0.276</v>
      </c>
      <c r="BA47" s="159">
        <f ca="1" t="shared" si="1"/>
        <v>0.758</v>
      </c>
      <c r="BB47" s="52">
        <v>0.907</v>
      </c>
      <c r="BC47" s="52">
        <v>0.758</v>
      </c>
      <c r="BD47" s="52">
        <v>0.694</v>
      </c>
    </row>
    <row r="48" spans="27:56" ht="12.75" customHeight="1">
      <c r="AA48" s="21"/>
      <c r="AB48" s="21"/>
      <c r="AS48" s="161" t="s">
        <v>4</v>
      </c>
      <c r="AT48" s="157" t="s">
        <v>46</v>
      </c>
      <c r="AU48" s="162" t="str">
        <f t="shared" si="4"/>
        <v>RetailCTF</v>
      </c>
      <c r="AV48" s="158">
        <v>1032</v>
      </c>
      <c r="AW48" s="159">
        <f ca="1" t="shared" si="0"/>
        <v>0.244</v>
      </c>
      <c r="AX48" s="160">
        <v>0.271</v>
      </c>
      <c r="AY48" s="160">
        <v>0.244</v>
      </c>
      <c r="AZ48" s="160">
        <v>0.239</v>
      </c>
      <c r="BA48" s="159">
        <f ca="1" t="shared" si="1"/>
        <v>0.675</v>
      </c>
      <c r="BB48" s="52">
        <v>0.869</v>
      </c>
      <c r="BC48" s="52">
        <v>0.675</v>
      </c>
      <c r="BD48" s="52">
        <v>0.594</v>
      </c>
    </row>
    <row r="49" spans="27:56" ht="12.75" customHeight="1">
      <c r="AA49" s="21"/>
      <c r="AB49" s="21"/>
      <c r="AS49" s="161" t="s">
        <v>7</v>
      </c>
      <c r="AT49" s="157" t="s">
        <v>43</v>
      </c>
      <c r="AU49" s="162" t="str">
        <f t="shared" si="4"/>
        <v>Restaurants - Fast FoodCHWP</v>
      </c>
      <c r="AV49" s="158">
        <v>2901</v>
      </c>
      <c r="AW49" s="159">
        <f ca="1" t="shared" si="0"/>
        <v>0.229</v>
      </c>
      <c r="AX49" s="160">
        <v>0.291</v>
      </c>
      <c r="AY49" s="160">
        <v>0.229</v>
      </c>
      <c r="AZ49" s="160">
        <v>0.267</v>
      </c>
      <c r="BA49" s="159">
        <f ca="1" t="shared" si="1"/>
        <v>0.675</v>
      </c>
      <c r="BB49" s="52">
        <v>0.869</v>
      </c>
      <c r="BC49" s="52">
        <v>0.675</v>
      </c>
      <c r="BD49" s="52">
        <v>0.594</v>
      </c>
    </row>
    <row r="50" spans="27:56" ht="12.75" customHeight="1">
      <c r="AA50" s="21"/>
      <c r="AB50" s="21"/>
      <c r="AS50" s="161" t="s">
        <v>7</v>
      </c>
      <c r="AT50" s="157" t="s">
        <v>44</v>
      </c>
      <c r="AU50" s="162" t="str">
        <f t="shared" si="4"/>
        <v>Restaurants - Fast FoodHWP</v>
      </c>
      <c r="AV50" s="158">
        <v>4959</v>
      </c>
      <c r="AW50" s="159">
        <f ca="1" t="shared" si="0"/>
        <v>0.278</v>
      </c>
      <c r="AX50" s="160">
        <v>0.321</v>
      </c>
      <c r="AY50" s="160">
        <v>0.278</v>
      </c>
      <c r="AZ50" s="160">
        <v>0.275</v>
      </c>
      <c r="BA50" s="159">
        <f ca="1" t="shared" si="1"/>
        <v>1</v>
      </c>
      <c r="BB50" s="52">
        <v>1</v>
      </c>
      <c r="BC50" s="52">
        <v>1</v>
      </c>
      <c r="BD50" s="52">
        <v>1</v>
      </c>
    </row>
    <row r="51" spans="27:56" ht="12.75" customHeight="1">
      <c r="AA51" s="21"/>
      <c r="AB51" s="21"/>
      <c r="AS51" s="161" t="s">
        <v>7</v>
      </c>
      <c r="AT51" s="157" t="s">
        <v>42</v>
      </c>
      <c r="AU51" s="162" t="str">
        <f t="shared" si="4"/>
        <v>Restaurants - Fast FoodCWP</v>
      </c>
      <c r="AV51" s="158">
        <v>2901</v>
      </c>
      <c r="AW51" s="159">
        <f ca="1" t="shared" si="0"/>
        <v>0.273</v>
      </c>
      <c r="AX51" s="160">
        <v>0.253</v>
      </c>
      <c r="AY51" s="160">
        <v>0.273</v>
      </c>
      <c r="AZ51" s="160">
        <v>0.224</v>
      </c>
      <c r="BA51" s="159">
        <f ca="1" t="shared" si="1"/>
        <v>0.675</v>
      </c>
      <c r="BB51" s="52">
        <v>0.869</v>
      </c>
      <c r="BC51" s="52">
        <v>0.675</v>
      </c>
      <c r="BD51" s="52">
        <v>0.594</v>
      </c>
    </row>
    <row r="52" spans="27:56" ht="13.5" customHeight="1">
      <c r="AA52" s="21"/>
      <c r="AB52" s="21"/>
      <c r="AS52" s="161" t="s">
        <v>7</v>
      </c>
      <c r="AT52" s="157" t="s">
        <v>45</v>
      </c>
      <c r="AU52" s="162" t="str">
        <f t="shared" si="4"/>
        <v>Restaurants - Fast FoodHVACF</v>
      </c>
      <c r="AV52" s="158">
        <v>6702.4</v>
      </c>
      <c r="AW52" s="159">
        <f ca="1" t="shared" si="0"/>
        <v>0.266</v>
      </c>
      <c r="AX52" s="160">
        <v>0.282</v>
      </c>
      <c r="AY52" s="160">
        <v>0.266</v>
      </c>
      <c r="AZ52" s="160">
        <v>0.264</v>
      </c>
      <c r="BA52" s="159">
        <f ca="1" t="shared" si="1"/>
        <v>0.758</v>
      </c>
      <c r="BB52" s="52">
        <v>0.907</v>
      </c>
      <c r="BC52" s="52">
        <v>0.758</v>
      </c>
      <c r="BD52" s="52">
        <v>0.694</v>
      </c>
    </row>
    <row r="53" spans="27:56" ht="12.75" customHeight="1">
      <c r="AA53" s="21"/>
      <c r="AB53" s="21"/>
      <c r="AS53" s="161" t="s">
        <v>7</v>
      </c>
      <c r="AT53" s="157" t="s">
        <v>46</v>
      </c>
      <c r="AU53" s="162" t="str">
        <f t="shared" si="4"/>
        <v>Restaurants - Fast FoodCTF</v>
      </c>
      <c r="AV53" s="158">
        <v>1032</v>
      </c>
      <c r="AW53" s="159">
        <f ca="1" t="shared" si="0"/>
        <v>0.273</v>
      </c>
      <c r="AX53" s="160">
        <v>0.253</v>
      </c>
      <c r="AY53" s="160">
        <v>0.273</v>
      </c>
      <c r="AZ53" s="160">
        <v>0.224</v>
      </c>
      <c r="BA53" s="159">
        <f ca="1" t="shared" si="1"/>
        <v>0.675</v>
      </c>
      <c r="BB53" s="52">
        <v>0.869</v>
      </c>
      <c r="BC53" s="52">
        <v>0.675</v>
      </c>
      <c r="BD53" s="52">
        <v>0.594</v>
      </c>
    </row>
    <row r="54" spans="27:56" ht="12.75" customHeight="1">
      <c r="AA54" s="21"/>
      <c r="AB54" s="21"/>
      <c r="AS54" s="161" t="s">
        <v>8</v>
      </c>
      <c r="AT54" s="157" t="s">
        <v>43</v>
      </c>
      <c r="AU54" s="162" t="str">
        <f t="shared" si="4"/>
        <v>Restaurants - Sit DownCHWP</v>
      </c>
      <c r="AV54" s="158">
        <v>2160</v>
      </c>
      <c r="AW54" s="159">
        <f ca="1" t="shared" si="0"/>
        <v>0.284</v>
      </c>
      <c r="AX54" s="160">
        <v>0.307</v>
      </c>
      <c r="AY54" s="160">
        <v>0.284</v>
      </c>
      <c r="AZ54" s="160">
        <v>0.279</v>
      </c>
      <c r="BA54" s="159">
        <f ca="1" t="shared" si="1"/>
        <v>0.675</v>
      </c>
      <c r="BB54" s="52">
        <v>0.869</v>
      </c>
      <c r="BC54" s="52">
        <v>0.675</v>
      </c>
      <c r="BD54" s="52">
        <v>0.594</v>
      </c>
    </row>
    <row r="55" spans="27:56" ht="12.75" customHeight="1">
      <c r="AA55" s="21"/>
      <c r="AB55" s="21"/>
      <c r="AS55" s="161" t="s">
        <v>8</v>
      </c>
      <c r="AT55" s="157" t="s">
        <v>44</v>
      </c>
      <c r="AU55" s="162" t="str">
        <f t="shared" si="4"/>
        <v>Restaurants - Sit DownHWP</v>
      </c>
      <c r="AV55" s="158">
        <v>4959</v>
      </c>
      <c r="AW55" s="159">
        <f ca="1" t="shared" si="0"/>
        <v>0.278</v>
      </c>
      <c r="AX55" s="160">
        <v>0.321</v>
      </c>
      <c r="AY55" s="160">
        <v>0.278</v>
      </c>
      <c r="AZ55" s="160">
        <v>0.275</v>
      </c>
      <c r="BA55" s="159">
        <f ca="1" t="shared" si="1"/>
        <v>1</v>
      </c>
      <c r="BB55" s="52">
        <v>1</v>
      </c>
      <c r="BC55" s="52">
        <v>1</v>
      </c>
      <c r="BD55" s="52">
        <v>1</v>
      </c>
    </row>
    <row r="56" spans="27:56" ht="12.75" customHeight="1">
      <c r="AA56" s="21"/>
      <c r="AB56" s="21"/>
      <c r="AS56" s="161" t="s">
        <v>8</v>
      </c>
      <c r="AT56" s="157" t="s">
        <v>42</v>
      </c>
      <c r="AU56" s="162" t="str">
        <f t="shared" si="4"/>
        <v>Restaurants - Sit DownCWP</v>
      </c>
      <c r="AV56" s="158">
        <v>2160</v>
      </c>
      <c r="AW56" s="159">
        <f ca="1" t="shared" si="0"/>
        <v>0.246</v>
      </c>
      <c r="AX56" s="160">
        <v>0.272</v>
      </c>
      <c r="AY56" s="160">
        <v>0.246</v>
      </c>
      <c r="AZ56" s="160">
        <v>0.241</v>
      </c>
      <c r="BA56" s="159">
        <f ca="1" t="shared" si="1"/>
        <v>0.675</v>
      </c>
      <c r="BB56" s="52">
        <v>0.869</v>
      </c>
      <c r="BC56" s="52">
        <v>0.675</v>
      </c>
      <c r="BD56" s="52">
        <v>0.594</v>
      </c>
    </row>
    <row r="57" spans="27:56" ht="13.5" customHeight="1">
      <c r="AA57" s="21"/>
      <c r="AB57" s="21"/>
      <c r="AS57" s="161" t="s">
        <v>8</v>
      </c>
      <c r="AT57" s="157" t="s">
        <v>45</v>
      </c>
      <c r="AU57" s="162" t="str">
        <f t="shared" si="4"/>
        <v>Restaurants - Sit DownHVACF</v>
      </c>
      <c r="AV57" s="158">
        <v>5246.4</v>
      </c>
      <c r="AW57" s="159">
        <f ca="1" t="shared" si="0"/>
        <v>0.278</v>
      </c>
      <c r="AX57" s="160">
        <v>0.295</v>
      </c>
      <c r="AY57" s="160">
        <v>0.278</v>
      </c>
      <c r="AZ57" s="160">
        <v>0.277</v>
      </c>
      <c r="BA57" s="159">
        <f ca="1" t="shared" si="1"/>
        <v>0.758</v>
      </c>
      <c r="BB57" s="52">
        <v>0.907</v>
      </c>
      <c r="BC57" s="52">
        <v>0.758</v>
      </c>
      <c r="BD57" s="52">
        <v>0.694</v>
      </c>
    </row>
    <row r="58" spans="27:56" ht="15">
      <c r="AA58" s="21"/>
      <c r="AB58" s="21"/>
      <c r="AS58" s="161" t="s">
        <v>8</v>
      </c>
      <c r="AT58" s="157" t="s">
        <v>46</v>
      </c>
      <c r="AU58" s="162" t="str">
        <f t="shared" si="4"/>
        <v>Restaurants - Sit DownCTF</v>
      </c>
      <c r="AV58" s="158">
        <v>1032</v>
      </c>
      <c r="AW58" s="159">
        <f ca="1" t="shared" si="0"/>
        <v>0.246</v>
      </c>
      <c r="AX58" s="160">
        <v>0.272</v>
      </c>
      <c r="AY58" s="160">
        <v>0.246</v>
      </c>
      <c r="AZ58" s="160">
        <v>0.241</v>
      </c>
      <c r="BA58" s="159">
        <f ca="1" t="shared" si="1"/>
        <v>0.675</v>
      </c>
      <c r="BB58" s="52">
        <v>0.869</v>
      </c>
      <c r="BC58" s="52">
        <v>0.675</v>
      </c>
      <c r="BD58" s="52">
        <v>0.594</v>
      </c>
    </row>
    <row r="59" spans="27:56" ht="15">
      <c r="AA59" s="21"/>
      <c r="AB59" s="21"/>
      <c r="AS59" s="161" t="s">
        <v>0</v>
      </c>
      <c r="AT59" s="162" t="s">
        <v>34</v>
      </c>
      <c r="AU59" s="162" t="str">
        <f t="shared" si="4"/>
        <v>Office - LargeOther</v>
      </c>
      <c r="AV59" s="163" t="s">
        <v>73</v>
      </c>
      <c r="AW59" s="163" t="s">
        <v>73</v>
      </c>
      <c r="AX59" s="163" t="s">
        <v>73</v>
      </c>
      <c r="AY59" s="163" t="s">
        <v>73</v>
      </c>
      <c r="AZ59" s="163" t="s">
        <v>73</v>
      </c>
      <c r="BA59" s="163" t="s">
        <v>73</v>
      </c>
      <c r="BB59" s="53" t="s">
        <v>73</v>
      </c>
      <c r="BC59" s="53" t="s">
        <v>73</v>
      </c>
      <c r="BD59" s="53" t="s">
        <v>73</v>
      </c>
    </row>
    <row r="60" spans="45:56" ht="15">
      <c r="AS60" s="161" t="s">
        <v>1</v>
      </c>
      <c r="AT60" s="162" t="s">
        <v>34</v>
      </c>
      <c r="AU60" s="162" t="str">
        <f t="shared" si="4"/>
        <v>Office - SmallOther</v>
      </c>
      <c r="AV60" s="163" t="s">
        <v>73</v>
      </c>
      <c r="AW60" s="163" t="s">
        <v>73</v>
      </c>
      <c r="AX60" s="163" t="s">
        <v>73</v>
      </c>
      <c r="AY60" s="163" t="s">
        <v>73</v>
      </c>
      <c r="AZ60" s="163" t="s">
        <v>73</v>
      </c>
      <c r="BA60" s="163" t="s">
        <v>73</v>
      </c>
      <c r="BB60" s="53" t="s">
        <v>73</v>
      </c>
      <c r="BC60" s="53" t="s">
        <v>73</v>
      </c>
      <c r="BD60" s="53" t="s">
        <v>73</v>
      </c>
    </row>
    <row r="61" spans="45:56" ht="15">
      <c r="AS61" s="161" t="s">
        <v>5</v>
      </c>
      <c r="AT61" s="162" t="s">
        <v>34</v>
      </c>
      <c r="AU61" s="162" t="str">
        <f t="shared" si="4"/>
        <v>Hospitals &amp; Healthcare - PumpsOther</v>
      </c>
      <c r="AV61" s="163" t="s">
        <v>73</v>
      </c>
      <c r="AW61" s="163" t="s">
        <v>73</v>
      </c>
      <c r="AX61" s="163" t="s">
        <v>73</v>
      </c>
      <c r="AY61" s="163" t="s">
        <v>73</v>
      </c>
      <c r="AZ61" s="163" t="s">
        <v>73</v>
      </c>
      <c r="BA61" s="163" t="s">
        <v>73</v>
      </c>
      <c r="BB61" s="53" t="s">
        <v>73</v>
      </c>
      <c r="BC61" s="53" t="s">
        <v>73</v>
      </c>
      <c r="BD61" s="53" t="s">
        <v>73</v>
      </c>
    </row>
    <row r="62" spans="45:56" ht="15">
      <c r="AS62" s="161" t="s">
        <v>6</v>
      </c>
      <c r="AT62" s="162" t="s">
        <v>34</v>
      </c>
      <c r="AU62" s="162" t="str">
        <f t="shared" si="4"/>
        <v>Hospitals &amp; Healthcare - HVACOther</v>
      </c>
      <c r="AV62" s="163" t="s">
        <v>73</v>
      </c>
      <c r="AW62" s="163" t="s">
        <v>73</v>
      </c>
      <c r="AX62" s="163" t="s">
        <v>73</v>
      </c>
      <c r="AY62" s="163" t="s">
        <v>73</v>
      </c>
      <c r="AZ62" s="163" t="s">
        <v>73</v>
      </c>
      <c r="BA62" s="163" t="s">
        <v>73</v>
      </c>
      <c r="BB62" s="53" t="s">
        <v>73</v>
      </c>
      <c r="BC62" s="53" t="s">
        <v>73</v>
      </c>
      <c r="BD62" s="53" t="s">
        <v>73</v>
      </c>
    </row>
    <row r="63" spans="45:56" ht="15">
      <c r="AS63" s="161" t="s">
        <v>2</v>
      </c>
      <c r="AT63" s="162" t="s">
        <v>34</v>
      </c>
      <c r="AU63" s="162" t="str">
        <f t="shared" si="4"/>
        <v>Education - K-12Other</v>
      </c>
      <c r="AV63" s="163" t="s">
        <v>73</v>
      </c>
      <c r="AW63" s="163" t="s">
        <v>73</v>
      </c>
      <c r="AX63" s="163" t="s">
        <v>73</v>
      </c>
      <c r="AY63" s="163" t="s">
        <v>73</v>
      </c>
      <c r="AZ63" s="163" t="s">
        <v>73</v>
      </c>
      <c r="BA63" s="163" t="s">
        <v>73</v>
      </c>
      <c r="BB63" s="53" t="s">
        <v>73</v>
      </c>
      <c r="BC63" s="53" t="s">
        <v>73</v>
      </c>
      <c r="BD63" s="53" t="s">
        <v>73</v>
      </c>
    </row>
    <row r="64" spans="45:56" ht="15">
      <c r="AS64" s="161" t="s">
        <v>3</v>
      </c>
      <c r="AT64" s="162" t="s">
        <v>34</v>
      </c>
      <c r="AU64" s="162" t="str">
        <f t="shared" si="4"/>
        <v>Education - College &amp; UniversityOther</v>
      </c>
      <c r="AV64" s="163" t="s">
        <v>73</v>
      </c>
      <c r="AW64" s="163" t="s">
        <v>73</v>
      </c>
      <c r="AX64" s="163" t="s">
        <v>73</v>
      </c>
      <c r="AY64" s="163" t="s">
        <v>73</v>
      </c>
      <c r="AZ64" s="163" t="s">
        <v>73</v>
      </c>
      <c r="BA64" s="163" t="s">
        <v>73</v>
      </c>
      <c r="BB64" s="53" t="s">
        <v>73</v>
      </c>
      <c r="BC64" s="53" t="s">
        <v>73</v>
      </c>
      <c r="BD64" s="53" t="s">
        <v>73</v>
      </c>
    </row>
    <row r="65" spans="45:56" ht="15">
      <c r="AS65" s="161" t="s">
        <v>4</v>
      </c>
      <c r="AT65" s="162" t="s">
        <v>34</v>
      </c>
      <c r="AU65" s="162" t="str">
        <f t="shared" si="4"/>
        <v>RetailOther</v>
      </c>
      <c r="AV65" s="163" t="s">
        <v>73</v>
      </c>
      <c r="AW65" s="163" t="s">
        <v>73</v>
      </c>
      <c r="AX65" s="163" t="s">
        <v>73</v>
      </c>
      <c r="AY65" s="163" t="s">
        <v>73</v>
      </c>
      <c r="AZ65" s="163" t="s">
        <v>73</v>
      </c>
      <c r="BA65" s="163" t="s">
        <v>73</v>
      </c>
      <c r="BB65" s="53" t="s">
        <v>73</v>
      </c>
      <c r="BC65" s="53" t="s">
        <v>73</v>
      </c>
      <c r="BD65" s="53" t="s">
        <v>73</v>
      </c>
    </row>
    <row r="66" spans="45:56" ht="15">
      <c r="AS66" s="161" t="s">
        <v>7</v>
      </c>
      <c r="AT66" s="162" t="s">
        <v>34</v>
      </c>
      <c r="AU66" s="162" t="str">
        <f t="shared" si="4"/>
        <v>Restaurants - Fast FoodOther</v>
      </c>
      <c r="AV66" s="163" t="s">
        <v>73</v>
      </c>
      <c r="AW66" s="163" t="s">
        <v>73</v>
      </c>
      <c r="AX66" s="163" t="s">
        <v>73</v>
      </c>
      <c r="AY66" s="163" t="s">
        <v>73</v>
      </c>
      <c r="AZ66" s="163" t="s">
        <v>73</v>
      </c>
      <c r="BA66" s="163" t="s">
        <v>73</v>
      </c>
      <c r="BB66" s="53" t="s">
        <v>73</v>
      </c>
      <c r="BC66" s="53" t="s">
        <v>73</v>
      </c>
      <c r="BD66" s="53" t="s">
        <v>73</v>
      </c>
    </row>
    <row r="67" spans="45:56" ht="15">
      <c r="AS67" s="161" t="s">
        <v>8</v>
      </c>
      <c r="AT67" s="162" t="s">
        <v>34</v>
      </c>
      <c r="AU67" s="162" t="str">
        <f t="shared" si="4"/>
        <v>Restaurants - Sit DownOther</v>
      </c>
      <c r="AV67" s="163" t="s">
        <v>73</v>
      </c>
      <c r="AW67" s="163" t="s">
        <v>73</v>
      </c>
      <c r="AX67" s="163" t="s">
        <v>73</v>
      </c>
      <c r="AY67" s="163" t="s">
        <v>73</v>
      </c>
      <c r="AZ67" s="163" t="s">
        <v>73</v>
      </c>
      <c r="BA67" s="163" t="s">
        <v>73</v>
      </c>
      <c r="BB67" s="53" t="s">
        <v>73</v>
      </c>
      <c r="BC67" s="53" t="s">
        <v>73</v>
      </c>
      <c r="BD67" s="53" t="s">
        <v>73</v>
      </c>
    </row>
  </sheetData>
  <sheetProtection/>
  <mergeCells count="59">
    <mergeCell ref="U11:U12"/>
    <mergeCell ref="P11:P12"/>
    <mergeCell ref="Q11:Q12"/>
    <mergeCell ref="B28:B30"/>
    <mergeCell ref="D28:D30"/>
    <mergeCell ref="G28:G30"/>
    <mergeCell ref="H28:H30"/>
    <mergeCell ref="B10:B12"/>
    <mergeCell ref="F10:F12"/>
    <mergeCell ref="U29:U30"/>
    <mergeCell ref="P29:P30"/>
    <mergeCell ref="O29:O30"/>
    <mergeCell ref="BA12:BD12"/>
    <mergeCell ref="S11:S12"/>
    <mergeCell ref="V11:V12"/>
    <mergeCell ref="V29:V30"/>
    <mergeCell ref="O11:O12"/>
    <mergeCell ref="AW12:AZ12"/>
    <mergeCell ref="T11:T12"/>
    <mergeCell ref="N28:P28"/>
    <mergeCell ref="T29:T30"/>
    <mergeCell ref="N29:N30"/>
    <mergeCell ref="M10:M12"/>
    <mergeCell ref="K5:M5"/>
    <mergeCell ref="M28:M30"/>
    <mergeCell ref="K28:K30"/>
    <mergeCell ref="L28:L30"/>
    <mergeCell ref="Q29:Q30"/>
    <mergeCell ref="S29:S30"/>
    <mergeCell ref="R11:R12"/>
    <mergeCell ref="J10:J12"/>
    <mergeCell ref="N11:N12"/>
    <mergeCell ref="K2:M2"/>
    <mergeCell ref="K3:M3"/>
    <mergeCell ref="K4:M4"/>
    <mergeCell ref="I10:I12"/>
    <mergeCell ref="K10:K12"/>
    <mergeCell ref="L10:L12"/>
    <mergeCell ref="N10:P10"/>
    <mergeCell ref="H10:H12"/>
    <mergeCell ref="J28:J30"/>
    <mergeCell ref="F28:F30"/>
    <mergeCell ref="A45:C45"/>
    <mergeCell ref="A46:C46"/>
    <mergeCell ref="E10:E12"/>
    <mergeCell ref="E28:E30"/>
    <mergeCell ref="A28:A30"/>
    <mergeCell ref="A10:A12"/>
    <mergeCell ref="D10:D12"/>
    <mergeCell ref="R29:R30"/>
    <mergeCell ref="C2:E2"/>
    <mergeCell ref="C3:E3"/>
    <mergeCell ref="C4:E4"/>
    <mergeCell ref="C5:E5"/>
    <mergeCell ref="C6:E6"/>
    <mergeCell ref="I28:I30"/>
    <mergeCell ref="C10:C12"/>
    <mergeCell ref="C28:C30"/>
    <mergeCell ref="G10:G12"/>
  </mergeCells>
  <conditionalFormatting sqref="E15:E24 E33:E42">
    <cfRule type="cellIs" priority="2" dxfId="1" operator="notEqual" stopIfTrue="1">
      <formula>0.75</formula>
    </cfRule>
  </conditionalFormatting>
  <dataValidations count="9">
    <dataValidation type="list" allowBlank="1" showInputMessage="1" showErrorMessage="1" sqref="N31:N42 N13:N24">
      <formula1>"Yes,No"</formula1>
    </dataValidation>
    <dataValidation type="list" allowBlank="1" showInputMessage="1" showErrorMessage="1" sqref="L13:L24 L31:L42">
      <formula1>"TEFC,ODP"</formula1>
    </dataValidation>
    <dataValidation type="list" allowBlank="1" showInputMessage="1" showErrorMessage="1" sqref="K31:K42 K13:K24">
      <formula1>"1200,1800,3600"</formula1>
    </dataValidation>
    <dataValidation type="list" allowBlank="1" showInputMessage="1" showErrorMessage="1" sqref="J15:J24">
      <formula1>$AC$14:$AC$32</formula1>
    </dataValidation>
    <dataValidation type="list" allowBlank="1" showInputMessage="1" showErrorMessage="1" sqref="J33:J42">
      <formula1>$AK$14:$AK$38</formula1>
    </dataValidation>
    <dataValidation type="list" allowBlank="1" showInputMessage="1" showErrorMessage="1" sqref="F15:F24 F33:F42">
      <formula1>"Single,Duplex"</formula1>
    </dataValidation>
    <dataValidation type="list" allowBlank="1" showInputMessage="1" showErrorMessage="1" sqref="C4">
      <formula1>$Z$14:$Z$22</formula1>
    </dataValidation>
    <dataValidation type="list" allowBlank="1" showInputMessage="1" showErrorMessage="1" sqref="C5">
      <formula1>$Z$33:$Z$39</formula1>
    </dataValidation>
    <dataValidation type="list" allowBlank="1" showInputMessage="1" showErrorMessage="1" sqref="C15:C24 C33:C42">
      <formula1>$Z$25:$Z$29</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dimension ref="A1:C77"/>
  <sheetViews>
    <sheetView zoomScalePageLayoutView="0" workbookViewId="0" topLeftCell="A1">
      <selection activeCell="A1" sqref="A1:B1"/>
    </sheetView>
  </sheetViews>
  <sheetFormatPr defaultColWidth="9.140625" defaultRowHeight="15"/>
  <cols>
    <col min="1" max="1" width="13.8515625" style="32" customWidth="1"/>
    <col min="2" max="2" width="76.28125" style="32" customWidth="1"/>
    <col min="3" max="16384" width="9.140625" style="32" customWidth="1"/>
  </cols>
  <sheetData>
    <row r="1" spans="1:2" ht="18">
      <c r="A1" s="237" t="s">
        <v>101</v>
      </c>
      <c r="B1" s="237"/>
    </row>
    <row r="2" spans="1:2" ht="15.75">
      <c r="A2" s="238" t="s">
        <v>94</v>
      </c>
      <c r="B2" s="238"/>
    </row>
    <row r="3" spans="1:2" ht="18">
      <c r="A3" s="63"/>
      <c r="B3" s="64"/>
    </row>
    <row r="4" spans="1:2" ht="15" customHeight="1">
      <c r="A4" s="65" t="s">
        <v>95</v>
      </c>
      <c r="B4" s="66" t="s">
        <v>96</v>
      </c>
    </row>
    <row r="5" spans="1:2" ht="15" customHeight="1">
      <c r="A5" s="65" t="s">
        <v>97</v>
      </c>
      <c r="B5" s="66" t="s">
        <v>98</v>
      </c>
    </row>
    <row r="6" spans="1:2" ht="15" customHeight="1">
      <c r="A6" s="242" t="s">
        <v>99</v>
      </c>
      <c r="B6" s="231" t="s">
        <v>100</v>
      </c>
    </row>
    <row r="7" spans="1:2" ht="15" customHeight="1">
      <c r="A7" s="240"/>
      <c r="B7" s="233"/>
    </row>
    <row r="8" spans="1:2" ht="15" customHeight="1">
      <c r="A8" s="83" t="s">
        <v>124</v>
      </c>
      <c r="B8" s="66" t="s">
        <v>129</v>
      </c>
    </row>
    <row r="9" spans="1:2" ht="15" customHeight="1">
      <c r="A9" s="82" t="s">
        <v>125</v>
      </c>
      <c r="B9" s="80" t="s">
        <v>130</v>
      </c>
    </row>
    <row r="10" spans="1:2" ht="15" customHeight="1">
      <c r="A10" s="82" t="s">
        <v>123</v>
      </c>
      <c r="B10" s="80" t="s">
        <v>131</v>
      </c>
    </row>
    <row r="11" spans="1:2" ht="15" customHeight="1">
      <c r="A11" s="82" t="s">
        <v>126</v>
      </c>
      <c r="B11" s="80" t="s">
        <v>132</v>
      </c>
    </row>
    <row r="12" spans="1:2" ht="15" customHeight="1">
      <c r="A12" s="234" t="s">
        <v>127</v>
      </c>
      <c r="B12" s="231" t="s">
        <v>133</v>
      </c>
    </row>
    <row r="13" spans="1:2" ht="15" customHeight="1">
      <c r="A13" s="236"/>
      <c r="B13" s="233"/>
    </row>
    <row r="14" spans="1:2" ht="15" customHeight="1">
      <c r="A14" s="82" t="s">
        <v>128</v>
      </c>
      <c r="B14" s="80" t="s">
        <v>134</v>
      </c>
    </row>
    <row r="15" spans="1:2" ht="15" customHeight="1">
      <c r="A15" s="68"/>
      <c r="B15" s="69"/>
    </row>
    <row r="16" spans="1:2" ht="15" customHeight="1">
      <c r="A16" s="82" t="s">
        <v>154</v>
      </c>
      <c r="B16" s="66" t="s">
        <v>102</v>
      </c>
    </row>
    <row r="17" spans="1:2" ht="15" customHeight="1">
      <c r="A17" s="82" t="s">
        <v>153</v>
      </c>
      <c r="B17" s="66" t="s">
        <v>135</v>
      </c>
    </row>
    <row r="18" spans="1:2" ht="15" customHeight="1">
      <c r="A18" s="234" t="s">
        <v>152</v>
      </c>
      <c r="B18" s="231" t="s">
        <v>155</v>
      </c>
    </row>
    <row r="19" spans="1:2" ht="15" customHeight="1">
      <c r="A19" s="235"/>
      <c r="B19" s="232"/>
    </row>
    <row r="20" spans="1:2" ht="15" customHeight="1">
      <c r="A20" s="235"/>
      <c r="B20" s="232"/>
    </row>
    <row r="21" spans="1:2" ht="15" customHeight="1">
      <c r="A21" s="235"/>
      <c r="B21" s="232"/>
    </row>
    <row r="22" spans="1:2" ht="15" customHeight="1">
      <c r="A22" s="235"/>
      <c r="B22" s="232"/>
    </row>
    <row r="23" spans="1:2" ht="15" customHeight="1">
      <c r="A23" s="235"/>
      <c r="B23" s="232"/>
    </row>
    <row r="24" spans="1:2" ht="15" customHeight="1">
      <c r="A24" s="234" t="s">
        <v>151</v>
      </c>
      <c r="B24" s="241" t="s">
        <v>169</v>
      </c>
    </row>
    <row r="25" spans="1:2" ht="15" customHeight="1">
      <c r="A25" s="239"/>
      <c r="B25" s="241"/>
    </row>
    <row r="26" spans="1:2" ht="15" customHeight="1">
      <c r="A26" s="239"/>
      <c r="B26" s="241"/>
    </row>
    <row r="27" spans="1:2" ht="15" customHeight="1">
      <c r="A27" s="240"/>
      <c r="B27" s="241"/>
    </row>
    <row r="28" spans="1:2" ht="15" customHeight="1">
      <c r="A28" s="243" t="s">
        <v>150</v>
      </c>
      <c r="B28" s="241" t="s">
        <v>156</v>
      </c>
    </row>
    <row r="29" spans="1:2" ht="15" customHeight="1">
      <c r="A29" s="243"/>
      <c r="B29" s="241"/>
    </row>
    <row r="30" spans="1:2" ht="15" customHeight="1">
      <c r="A30" s="243"/>
      <c r="B30" s="241"/>
    </row>
    <row r="31" spans="1:2" ht="15" customHeight="1">
      <c r="A31" s="243"/>
      <c r="B31" s="241"/>
    </row>
    <row r="32" spans="1:2" ht="15" customHeight="1">
      <c r="A32" s="234" t="s">
        <v>136</v>
      </c>
      <c r="B32" s="231" t="s">
        <v>104</v>
      </c>
    </row>
    <row r="33" spans="1:2" ht="15" customHeight="1">
      <c r="A33" s="235"/>
      <c r="B33" s="232"/>
    </row>
    <row r="34" spans="1:2" ht="15" customHeight="1">
      <c r="A34" s="236"/>
      <c r="B34" s="233"/>
    </row>
    <row r="35" spans="1:2" ht="15">
      <c r="A35" s="234" t="s">
        <v>103</v>
      </c>
      <c r="B35" s="231" t="s">
        <v>168</v>
      </c>
    </row>
    <row r="36" spans="1:2" ht="15" customHeight="1">
      <c r="A36" s="235"/>
      <c r="B36" s="232"/>
    </row>
    <row r="37" spans="1:2" ht="15" customHeight="1">
      <c r="A37" s="235"/>
      <c r="B37" s="232"/>
    </row>
    <row r="38" spans="1:2" ht="15" customHeight="1">
      <c r="A38" s="235"/>
      <c r="B38" s="232"/>
    </row>
    <row r="39" spans="1:2" ht="15" customHeight="1">
      <c r="A39" s="235"/>
      <c r="B39" s="232"/>
    </row>
    <row r="40" spans="1:2" ht="15">
      <c r="A40" s="236"/>
      <c r="B40" s="233"/>
    </row>
    <row r="41" spans="1:3" ht="15">
      <c r="A41" s="78"/>
      <c r="B41" s="70"/>
      <c r="C41" s="74"/>
    </row>
    <row r="42" spans="1:3" ht="15">
      <c r="A42" s="75" t="s">
        <v>15</v>
      </c>
      <c r="B42" s="73"/>
      <c r="C42" s="74"/>
    </row>
    <row r="43" spans="1:2" ht="15" customHeight="1">
      <c r="A43" s="79" t="s">
        <v>105</v>
      </c>
      <c r="B43" s="67" t="s">
        <v>106</v>
      </c>
    </row>
    <row r="44" spans="1:2" ht="15" customHeight="1">
      <c r="A44" s="82" t="s">
        <v>149</v>
      </c>
      <c r="B44" s="67" t="s">
        <v>107</v>
      </c>
    </row>
    <row r="45" spans="1:2" ht="15" customHeight="1">
      <c r="A45" s="82" t="s">
        <v>148</v>
      </c>
      <c r="B45" s="67" t="s">
        <v>108</v>
      </c>
    </row>
    <row r="46" spans="1:2" ht="15" customHeight="1">
      <c r="A46" s="234" t="s">
        <v>147</v>
      </c>
      <c r="B46" s="231" t="s">
        <v>110</v>
      </c>
    </row>
    <row r="47" spans="1:2" ht="15" customHeight="1">
      <c r="A47" s="239"/>
      <c r="B47" s="232"/>
    </row>
    <row r="48" spans="1:2" ht="15" customHeight="1">
      <c r="A48" s="239"/>
      <c r="B48" s="232"/>
    </row>
    <row r="49" spans="1:2" ht="15" customHeight="1">
      <c r="A49" s="234" t="s">
        <v>146</v>
      </c>
      <c r="B49" s="231" t="s">
        <v>157</v>
      </c>
    </row>
    <row r="50" spans="1:2" ht="15" customHeight="1">
      <c r="A50" s="235"/>
      <c r="B50" s="232"/>
    </row>
    <row r="51" spans="1:2" ht="15" customHeight="1">
      <c r="A51" s="235"/>
      <c r="B51" s="232"/>
    </row>
    <row r="52" spans="1:2" ht="15" customHeight="1">
      <c r="A52" s="234" t="s">
        <v>145</v>
      </c>
      <c r="B52" s="231" t="s">
        <v>158</v>
      </c>
    </row>
    <row r="53" spans="1:2" ht="15" customHeight="1">
      <c r="A53" s="239"/>
      <c r="B53" s="232"/>
    </row>
    <row r="54" spans="1:2" ht="15" customHeight="1">
      <c r="A54" s="240"/>
      <c r="B54" s="233"/>
    </row>
    <row r="55" spans="1:2" ht="15" customHeight="1">
      <c r="A55" s="76"/>
      <c r="B55" s="77"/>
    </row>
    <row r="56" spans="1:2" ht="15" customHeight="1">
      <c r="A56" s="75" t="s">
        <v>47</v>
      </c>
      <c r="B56" s="73"/>
    </row>
    <row r="57" spans="1:2" ht="15" customHeight="1">
      <c r="A57" s="234" t="s">
        <v>144</v>
      </c>
      <c r="B57" s="231" t="s">
        <v>109</v>
      </c>
    </row>
    <row r="58" spans="1:2" ht="15" customHeight="1">
      <c r="A58" s="240"/>
      <c r="B58" s="233"/>
    </row>
    <row r="59" spans="1:2" ht="15" customHeight="1">
      <c r="A59" s="234" t="s">
        <v>143</v>
      </c>
      <c r="B59" s="231" t="s">
        <v>111</v>
      </c>
    </row>
    <row r="60" spans="1:2" ht="15" customHeight="1">
      <c r="A60" s="239"/>
      <c r="B60" s="232"/>
    </row>
    <row r="61" spans="1:2" ht="15" customHeight="1">
      <c r="A61" s="239"/>
      <c r="B61" s="232"/>
    </row>
    <row r="62" spans="1:2" ht="15" customHeight="1">
      <c r="A62" s="240"/>
      <c r="B62" s="233"/>
    </row>
    <row r="63" spans="1:2" ht="15" customHeight="1">
      <c r="A63" s="234" t="s">
        <v>142</v>
      </c>
      <c r="B63" s="231" t="s">
        <v>112</v>
      </c>
    </row>
    <row r="64" spans="1:2" ht="15" customHeight="1">
      <c r="A64" s="239"/>
      <c r="B64" s="232"/>
    </row>
    <row r="65" spans="1:2" ht="15" customHeight="1">
      <c r="A65" s="239"/>
      <c r="B65" s="232"/>
    </row>
    <row r="66" spans="1:2" ht="15" customHeight="1">
      <c r="A66" s="240"/>
      <c r="B66" s="233"/>
    </row>
    <row r="67" spans="1:2" ht="15" customHeight="1">
      <c r="A67" s="76"/>
      <c r="B67" s="77"/>
    </row>
    <row r="68" spans="1:2" ht="15" customHeight="1">
      <c r="A68" s="75" t="s">
        <v>25</v>
      </c>
      <c r="B68" s="73"/>
    </row>
    <row r="69" spans="1:2" ht="15" customHeight="1">
      <c r="A69" s="82" t="s">
        <v>141</v>
      </c>
      <c r="B69" s="71" t="s">
        <v>113</v>
      </c>
    </row>
    <row r="70" spans="1:2" ht="15" customHeight="1">
      <c r="A70" s="234" t="s">
        <v>140</v>
      </c>
      <c r="B70" s="231" t="s">
        <v>114</v>
      </c>
    </row>
    <row r="71" spans="1:2" ht="15" customHeight="1">
      <c r="A71" s="240"/>
      <c r="B71" s="233"/>
    </row>
    <row r="72" spans="1:2" ht="15" customHeight="1">
      <c r="A72" s="82" t="s">
        <v>139</v>
      </c>
      <c r="B72" s="71" t="s">
        <v>115</v>
      </c>
    </row>
    <row r="73" spans="1:2" ht="15" customHeight="1">
      <c r="A73" s="76"/>
      <c r="B73" s="77"/>
    </row>
    <row r="74" spans="1:2" ht="15" customHeight="1">
      <c r="A74" s="75" t="s">
        <v>26</v>
      </c>
      <c r="B74" s="73"/>
    </row>
    <row r="75" spans="1:2" ht="15" customHeight="1">
      <c r="A75" s="82" t="s">
        <v>138</v>
      </c>
      <c r="B75" s="71" t="s">
        <v>117</v>
      </c>
    </row>
    <row r="76" spans="1:2" ht="15" customHeight="1">
      <c r="A76" s="82" t="s">
        <v>137</v>
      </c>
      <c r="B76" s="71" t="s">
        <v>116</v>
      </c>
    </row>
    <row r="77" ht="15">
      <c r="B77" s="70"/>
    </row>
  </sheetData>
  <sheetProtection/>
  <mergeCells count="30">
    <mergeCell ref="B18:B23"/>
    <mergeCell ref="A18:A23"/>
    <mergeCell ref="B28:B31"/>
    <mergeCell ref="A28:A31"/>
    <mergeCell ref="B63:B66"/>
    <mergeCell ref="A63:A66"/>
    <mergeCell ref="B57:B58"/>
    <mergeCell ref="A57:A58"/>
    <mergeCell ref="B32:B34"/>
    <mergeCell ref="A32:A34"/>
    <mergeCell ref="A70:A71"/>
    <mergeCell ref="B70:B71"/>
    <mergeCell ref="B46:B48"/>
    <mergeCell ref="A46:A48"/>
    <mergeCell ref="A49:A51"/>
    <mergeCell ref="B49:B51"/>
    <mergeCell ref="B59:B62"/>
    <mergeCell ref="A59:A62"/>
    <mergeCell ref="A52:A54"/>
    <mergeCell ref="B52:B54"/>
    <mergeCell ref="B35:B40"/>
    <mergeCell ref="A35:A40"/>
    <mergeCell ref="A1:B1"/>
    <mergeCell ref="A2:B2"/>
    <mergeCell ref="A24:A27"/>
    <mergeCell ref="B24:B27"/>
    <mergeCell ref="A6:A7"/>
    <mergeCell ref="B6:B7"/>
    <mergeCell ref="A12:A13"/>
    <mergeCell ref="B12:B13"/>
  </mergeCells>
  <printOptions/>
  <pageMargins left="0.7" right="0.7" top="0.75" bottom="0.75" header="0.3" footer="0.3"/>
  <pageSetup horizontalDpi="600" verticalDpi="600" orientation="portrait" r:id="rId1"/>
  <rowBreaks count="1" manualBreakCount="1">
    <brk id="40"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IKim</cp:lastModifiedBy>
  <cp:lastPrinted>2010-10-22T18:15:43Z</cp:lastPrinted>
  <dcterms:created xsi:type="dcterms:W3CDTF">2009-12-04T20:02:24Z</dcterms:created>
  <dcterms:modified xsi:type="dcterms:W3CDTF">2010-10-27T15:58:30Z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